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45" i="1"/>
  <c r="R44"/>
  <c r="R32"/>
  <c r="R31"/>
  <c r="R30"/>
  <c r="R107"/>
  <c r="R106"/>
  <c r="R105"/>
  <c r="R104"/>
  <c r="R98"/>
  <c r="R91"/>
  <c r="R83"/>
  <c r="E56" i="2"/>
  <c r="F56"/>
  <c r="G56"/>
  <c r="H56"/>
  <c r="I56"/>
  <c r="J56"/>
  <c r="K56"/>
  <c r="R175" i="1"/>
  <c r="R174"/>
  <c r="R173"/>
  <c r="R172"/>
  <c r="R171"/>
  <c r="R170"/>
  <c r="R169"/>
  <c r="R168"/>
  <c r="R148"/>
  <c r="R157"/>
  <c r="R149"/>
  <c r="E69" i="2"/>
  <c r="F69"/>
  <c r="G69"/>
  <c r="H69"/>
  <c r="I69"/>
  <c r="J69"/>
  <c r="K69"/>
  <c r="R211" i="1"/>
  <c r="R207"/>
  <c r="E79" i="2"/>
  <c r="F79"/>
  <c r="G79"/>
  <c r="H79"/>
  <c r="I79"/>
  <c r="J79"/>
  <c r="K79"/>
  <c r="E77"/>
  <c r="F77"/>
  <c r="G77"/>
  <c r="H77"/>
  <c r="I77"/>
  <c r="J77"/>
  <c r="K77"/>
  <c r="E78"/>
  <c r="F78"/>
  <c r="G78"/>
  <c r="H78"/>
  <c r="I78"/>
  <c r="J78"/>
  <c r="K78"/>
  <c r="R223" i="1"/>
  <c r="R222"/>
  <c r="R219"/>
  <c r="E99" i="2"/>
  <c r="F99"/>
  <c r="G99"/>
  <c r="H99"/>
  <c r="I99"/>
  <c r="J99"/>
  <c r="K99"/>
  <c r="E98"/>
  <c r="F98"/>
  <c r="G98"/>
  <c r="H98"/>
  <c r="I98"/>
  <c r="J98"/>
  <c r="K98"/>
  <c r="R250" i="1"/>
  <c r="R249"/>
  <c r="R278"/>
  <c r="R47"/>
  <c r="R78"/>
  <c r="R101"/>
  <c r="R178"/>
  <c r="E122" i="2"/>
  <c r="F122"/>
  <c r="G122"/>
  <c r="H122"/>
  <c r="I122"/>
  <c r="J122"/>
  <c r="K122"/>
  <c r="E123"/>
  <c r="F123"/>
  <c r="G123"/>
  <c r="H123"/>
  <c r="I123"/>
  <c r="J123"/>
  <c r="K123"/>
  <c r="E121"/>
  <c r="F121"/>
  <c r="G121"/>
  <c r="H121"/>
  <c r="I121"/>
  <c r="J121"/>
  <c r="K121"/>
  <c r="R288" i="1"/>
  <c r="R287"/>
  <c r="R289"/>
  <c r="R285"/>
  <c r="E116" i="2"/>
  <c r="F116"/>
  <c r="G116"/>
  <c r="H116"/>
  <c r="I116"/>
  <c r="J116"/>
  <c r="K116"/>
  <c r="E115"/>
  <c r="F115"/>
  <c r="G115"/>
  <c r="H115"/>
  <c r="I115"/>
  <c r="J115"/>
  <c r="K115"/>
  <c r="R279" i="1"/>
  <c r="R280"/>
  <c r="R277"/>
  <c r="R276"/>
  <c r="R274"/>
  <c r="E109" i="2"/>
  <c r="F109"/>
  <c r="G109"/>
  <c r="H109"/>
  <c r="I109"/>
  <c r="J109"/>
  <c r="K109"/>
  <c r="E107"/>
  <c r="F107"/>
  <c r="G107"/>
  <c r="H107"/>
  <c r="I107"/>
  <c r="J107"/>
  <c r="K107"/>
  <c r="R265" i="1"/>
  <c r="R263"/>
  <c r="R264"/>
  <c r="R239"/>
  <c r="E84" i="2"/>
  <c r="F84"/>
  <c r="G84"/>
  <c r="H84"/>
  <c r="I84"/>
  <c r="J84"/>
  <c r="K84"/>
  <c r="R228" i="1"/>
  <c r="E76" i="2"/>
  <c r="F76"/>
  <c r="G76"/>
  <c r="H76"/>
  <c r="I76"/>
  <c r="J76"/>
  <c r="K76"/>
  <c r="R221" i="1"/>
  <c r="R220"/>
  <c r="R210"/>
  <c r="R209"/>
  <c r="R197"/>
  <c r="R204"/>
  <c r="E55" i="2"/>
  <c r="F55"/>
  <c r="G55"/>
  <c r="H55"/>
  <c r="I55"/>
  <c r="J55"/>
  <c r="K55"/>
  <c r="R183" i="1"/>
  <c r="R182"/>
  <c r="R181"/>
  <c r="R180"/>
  <c r="R165"/>
  <c r="R164"/>
  <c r="R163"/>
  <c r="R162"/>
  <c r="R161"/>
  <c r="R84"/>
  <c r="R114"/>
  <c r="R113"/>
  <c r="R112"/>
  <c r="R100"/>
  <c r="R96"/>
  <c r="R50"/>
  <c r="R38"/>
  <c r="R37"/>
  <c r="R290"/>
  <c r="R227"/>
  <c r="E70" i="2"/>
  <c r="F70"/>
  <c r="G70"/>
  <c r="H70"/>
  <c r="I70"/>
  <c r="J70"/>
  <c r="K70"/>
  <c r="R198" i="1"/>
  <c r="R212"/>
  <c r="R155"/>
  <c r="E57" i="2"/>
  <c r="F57"/>
  <c r="G57"/>
  <c r="H57"/>
  <c r="I57"/>
  <c r="J57"/>
  <c r="K57"/>
  <c r="R179" i="1"/>
  <c r="R176"/>
  <c r="E34" i="2"/>
  <c r="F34"/>
  <c r="G34"/>
  <c r="H34"/>
  <c r="I34"/>
  <c r="J34"/>
  <c r="K34"/>
  <c r="R102" i="1"/>
  <c r="R99"/>
  <c r="R103"/>
  <c r="E38" i="2"/>
  <c r="F38"/>
  <c r="G38"/>
  <c r="H38"/>
  <c r="I38"/>
  <c r="J38"/>
  <c r="K38"/>
  <c r="R95" i="1"/>
  <c r="E18" i="2"/>
  <c r="F18"/>
  <c r="G18"/>
  <c r="H18"/>
  <c r="I18"/>
  <c r="J18"/>
  <c r="K18"/>
  <c r="R49" i="1"/>
  <c r="R48"/>
  <c r="K19" i="2"/>
  <c r="J19"/>
  <c r="I19"/>
  <c r="H19"/>
  <c r="H143" s="1"/>
  <c r="G19"/>
  <c r="F19"/>
  <c r="E19"/>
  <c r="R46" i="1"/>
  <c r="R33"/>
  <c r="R23"/>
  <c r="R206"/>
  <c r="R199"/>
  <c r="R177"/>
  <c r="R167"/>
  <c r="R138"/>
  <c r="R134"/>
  <c r="R140"/>
  <c r="E53" i="2"/>
  <c r="F53"/>
  <c r="G53"/>
  <c r="H53"/>
  <c r="I53"/>
  <c r="J53"/>
  <c r="K53"/>
  <c r="R128" i="1"/>
  <c r="E36" i="2"/>
  <c r="E142" s="1"/>
  <c r="F36"/>
  <c r="G36"/>
  <c r="H36"/>
  <c r="H142" s="1"/>
  <c r="I36"/>
  <c r="I142" s="1"/>
  <c r="J36"/>
  <c r="K36"/>
  <c r="K142" s="1"/>
  <c r="R94" i="1"/>
  <c r="R97"/>
  <c r="R117"/>
  <c r="R110"/>
  <c r="R118"/>
  <c r="R92"/>
  <c r="R69"/>
  <c r="R65"/>
  <c r="E33" i="2"/>
  <c r="E140" s="1"/>
  <c r="F33"/>
  <c r="F140" s="1"/>
  <c r="G33"/>
  <c r="G140" s="1"/>
  <c r="H33"/>
  <c r="I33"/>
  <c r="I140" s="1"/>
  <c r="J33"/>
  <c r="J140" s="1"/>
  <c r="K33"/>
  <c r="K140" s="1"/>
  <c r="R85" i="1"/>
  <c r="R52"/>
  <c r="R43"/>
  <c r="R18"/>
  <c r="R28"/>
  <c r="R29"/>
  <c r="R21"/>
  <c r="R275"/>
  <c r="R241"/>
  <c r="R231"/>
  <c r="R208"/>
  <c r="R160"/>
  <c r="R135"/>
  <c r="R156"/>
  <c r="R153"/>
  <c r="R141"/>
  <c r="R132"/>
  <c r="E32" i="2"/>
  <c r="F32"/>
  <c r="G32"/>
  <c r="H32"/>
  <c r="I32"/>
  <c r="J32"/>
  <c r="K32"/>
  <c r="E31"/>
  <c r="F31"/>
  <c r="G31"/>
  <c r="H31"/>
  <c r="I31"/>
  <c r="J31"/>
  <c r="K31"/>
  <c r="R109" i="1"/>
  <c r="R116"/>
  <c r="R67"/>
  <c r="R81"/>
  <c r="R80"/>
  <c r="R89"/>
  <c r="R64"/>
  <c r="R61"/>
  <c r="R72"/>
  <c r="E15" i="2"/>
  <c r="F15"/>
  <c r="G15"/>
  <c r="H15"/>
  <c r="I15"/>
  <c r="J15"/>
  <c r="K15"/>
  <c r="R51" i="1"/>
  <c r="R17"/>
  <c r="E10" i="2"/>
  <c r="F10"/>
  <c r="G10"/>
  <c r="H10"/>
  <c r="I10"/>
  <c r="J10"/>
  <c r="K10"/>
  <c r="R15" i="1"/>
  <c r="R27"/>
  <c r="R11"/>
  <c r="R24"/>
  <c r="R26"/>
  <c r="R8"/>
  <c r="F143" i="2" l="1"/>
  <c r="J143"/>
  <c r="J142"/>
  <c r="F142"/>
  <c r="H140"/>
  <c r="L69"/>
  <c r="L56"/>
  <c r="G142"/>
  <c r="J144"/>
  <c r="F144"/>
  <c r="L79"/>
  <c r="L78"/>
  <c r="L77"/>
  <c r="K144"/>
  <c r="G144"/>
  <c r="H144"/>
  <c r="L99"/>
  <c r="L98"/>
  <c r="I144"/>
  <c r="E144"/>
  <c r="G141"/>
  <c r="F141"/>
  <c r="E143"/>
  <c r="I143"/>
  <c r="J141"/>
  <c r="G143"/>
  <c r="H141"/>
  <c r="I141"/>
  <c r="E141"/>
  <c r="K143"/>
  <c r="K141"/>
  <c r="L123"/>
  <c r="L122"/>
  <c r="L121"/>
  <c r="L84"/>
  <c r="L116"/>
  <c r="L115"/>
  <c r="L109"/>
  <c r="L107"/>
  <c r="L76"/>
  <c r="L55"/>
  <c r="L70"/>
  <c r="L57"/>
  <c r="L34"/>
  <c r="L38"/>
  <c r="L18"/>
  <c r="L19"/>
  <c r="L53"/>
  <c r="L36"/>
  <c r="L33"/>
  <c r="L32"/>
  <c r="L31"/>
  <c r="L15"/>
  <c r="L10"/>
  <c r="R203" i="1"/>
  <c r="R166"/>
  <c r="R87"/>
  <c r="E17" i="2"/>
  <c r="F17"/>
  <c r="G17"/>
  <c r="H17"/>
  <c r="I17"/>
  <c r="J17"/>
  <c r="K17"/>
  <c r="R36" i="1"/>
  <c r="R54"/>
  <c r="R40"/>
  <c r="R284"/>
  <c r="E9" i="2"/>
  <c r="E139" s="1"/>
  <c r="F9"/>
  <c r="F139" s="1"/>
  <c r="G9"/>
  <c r="G139" s="1"/>
  <c r="H9"/>
  <c r="H139" s="1"/>
  <c r="I9"/>
  <c r="I139" s="1"/>
  <c r="J9"/>
  <c r="J139" s="1"/>
  <c r="K9"/>
  <c r="K139" s="1"/>
  <c r="R202" i="1"/>
  <c r="R152"/>
  <c r="R70"/>
  <c r="R53"/>
  <c r="R25"/>
  <c r="R195"/>
  <c r="R150"/>
  <c r="R115"/>
  <c r="R111"/>
  <c r="R42"/>
  <c r="R201"/>
  <c r="R71"/>
  <c r="R73"/>
  <c r="R39"/>
  <c r="R93"/>
  <c r="R63"/>
  <c r="R86"/>
  <c r="L144" i="2" l="1"/>
  <c r="L141"/>
  <c r="L143"/>
  <c r="L140"/>
  <c r="L17"/>
  <c r="L139"/>
  <c r="L9"/>
  <c r="R90" i="1" l="1"/>
  <c r="R145"/>
  <c r="R139"/>
  <c r="R146"/>
  <c r="E66" i="2" l="1"/>
  <c r="F66"/>
  <c r="G66"/>
  <c r="H66"/>
  <c r="I66"/>
  <c r="J66"/>
  <c r="K66"/>
  <c r="R193" i="1"/>
  <c r="R246"/>
  <c r="R10"/>
  <c r="R35"/>
  <c r="R88"/>
  <c r="R205"/>
  <c r="R200"/>
  <c r="E96" i="2"/>
  <c r="F96"/>
  <c r="G96"/>
  <c r="H96"/>
  <c r="I96"/>
  <c r="J96"/>
  <c r="K96"/>
  <c r="E85"/>
  <c r="F85"/>
  <c r="G85"/>
  <c r="H85"/>
  <c r="I85"/>
  <c r="J85"/>
  <c r="K85"/>
  <c r="R216" i="1"/>
  <c r="R217"/>
  <c r="R245"/>
  <c r="E87" i="2"/>
  <c r="F87"/>
  <c r="G87"/>
  <c r="H87"/>
  <c r="I87"/>
  <c r="J87"/>
  <c r="K87"/>
  <c r="L66" l="1"/>
  <c r="L96"/>
  <c r="L85"/>
  <c r="L87"/>
  <c r="R232" i="1"/>
  <c r="R229"/>
  <c r="R272"/>
  <c r="R260"/>
  <c r="R77"/>
  <c r="R82"/>
  <c r="R151"/>
  <c r="R144"/>
  <c r="R142"/>
  <c r="R194"/>
  <c r="R258"/>
  <c r="R248"/>
  <c r="R243"/>
  <c r="R230"/>
  <c r="R41" l="1"/>
  <c r="R190"/>
  <c r="R218"/>
  <c r="R196"/>
  <c r="E50" i="2"/>
  <c r="F50"/>
  <c r="G50"/>
  <c r="H50"/>
  <c r="I50"/>
  <c r="J50"/>
  <c r="K50"/>
  <c r="R129" i="1"/>
  <c r="R154"/>
  <c r="R122"/>
  <c r="R256"/>
  <c r="R261"/>
  <c r="R75"/>
  <c r="R108"/>
  <c r="E54" i="2"/>
  <c r="F54"/>
  <c r="G54"/>
  <c r="H54"/>
  <c r="I54"/>
  <c r="J54"/>
  <c r="K54"/>
  <c r="E28"/>
  <c r="F28"/>
  <c r="G28"/>
  <c r="H28"/>
  <c r="I28"/>
  <c r="J28"/>
  <c r="K28"/>
  <c r="E39"/>
  <c r="F39"/>
  <c r="G39"/>
  <c r="H39"/>
  <c r="I39"/>
  <c r="J39"/>
  <c r="K39"/>
  <c r="R59" i="1"/>
  <c r="E8" i="2"/>
  <c r="F8"/>
  <c r="G8"/>
  <c r="H8"/>
  <c r="I8"/>
  <c r="J8"/>
  <c r="K8"/>
  <c r="R6" i="1"/>
  <c r="L50" i="2" l="1"/>
  <c r="L54"/>
  <c r="L28"/>
  <c r="L39"/>
  <c r="L8"/>
  <c r="E75" l="1"/>
  <c r="F75"/>
  <c r="G75"/>
  <c r="H75"/>
  <c r="I75"/>
  <c r="J75"/>
  <c r="K75"/>
  <c r="E106"/>
  <c r="F106"/>
  <c r="G106"/>
  <c r="H106"/>
  <c r="I106"/>
  <c r="J106"/>
  <c r="K106"/>
  <c r="E108"/>
  <c r="F108"/>
  <c r="G108"/>
  <c r="H108"/>
  <c r="I108"/>
  <c r="J108"/>
  <c r="K108"/>
  <c r="R262" i="1"/>
  <c r="E97" i="2"/>
  <c r="F97"/>
  <c r="G97"/>
  <c r="H97"/>
  <c r="I97"/>
  <c r="J97"/>
  <c r="K97"/>
  <c r="R247" i="1"/>
  <c r="E86" i="2"/>
  <c r="F86"/>
  <c r="G86"/>
  <c r="H86"/>
  <c r="I86"/>
  <c r="J86"/>
  <c r="K86"/>
  <c r="R234" i="1"/>
  <c r="L75" i="2" l="1"/>
  <c r="L106"/>
  <c r="L108"/>
  <c r="L97"/>
  <c r="L86"/>
  <c r="R133" i="1" l="1"/>
  <c r="E120" i="2"/>
  <c r="F120"/>
  <c r="G120"/>
  <c r="H120"/>
  <c r="I120"/>
  <c r="J120"/>
  <c r="K120"/>
  <c r="R286" i="1"/>
  <c r="R273"/>
  <c r="L120" i="2" l="1"/>
  <c r="R233" i="1" l="1"/>
  <c r="E67" i="2"/>
  <c r="F67"/>
  <c r="G67"/>
  <c r="H67"/>
  <c r="I67"/>
  <c r="J67"/>
  <c r="K67"/>
  <c r="L67" l="1"/>
  <c r="E104"/>
  <c r="F104"/>
  <c r="G104"/>
  <c r="H104"/>
  <c r="I104"/>
  <c r="J104"/>
  <c r="K104"/>
  <c r="R13" i="1"/>
  <c r="R20"/>
  <c r="E37" i="2"/>
  <c r="F37"/>
  <c r="G37"/>
  <c r="H37"/>
  <c r="I37"/>
  <c r="J37"/>
  <c r="K37"/>
  <c r="R62" i="1"/>
  <c r="R127"/>
  <c r="L104" i="2" l="1"/>
  <c r="L37"/>
  <c r="R16" i="1" l="1"/>
  <c r="R66"/>
  <c r="R76"/>
  <c r="R159"/>
  <c r="R124"/>
  <c r="R125"/>
  <c r="R269"/>
  <c r="R123"/>
  <c r="R131"/>
  <c r="R147"/>
  <c r="R136"/>
  <c r="R187"/>
  <c r="R189"/>
  <c r="R191"/>
  <c r="R192"/>
  <c r="R68"/>
  <c r="R74"/>
  <c r="R60"/>
  <c r="R19"/>
  <c r="R12"/>
  <c r="R7"/>
  <c r="R143"/>
  <c r="R259" l="1"/>
  <c r="R58" l="1"/>
  <c r="E95" i="2"/>
  <c r="F95"/>
  <c r="G95"/>
  <c r="H95"/>
  <c r="I95"/>
  <c r="J95"/>
  <c r="K95"/>
  <c r="R238" i="1"/>
  <c r="L95" i="2" l="1"/>
  <c r="E48" l="1"/>
  <c r="F48"/>
  <c r="G48"/>
  <c r="H48"/>
  <c r="I48"/>
  <c r="J48"/>
  <c r="K48"/>
  <c r="L48" l="1"/>
  <c r="E16"/>
  <c r="E136" s="1"/>
  <c r="F16"/>
  <c r="F136" s="1"/>
  <c r="G16"/>
  <c r="G136" s="1"/>
  <c r="H16"/>
  <c r="H136" s="1"/>
  <c r="I16"/>
  <c r="I136" s="1"/>
  <c r="J16"/>
  <c r="J136" s="1"/>
  <c r="K16"/>
  <c r="K136" s="1"/>
  <c r="R34" i="1"/>
  <c r="R270"/>
  <c r="R271"/>
  <c r="R22"/>
  <c r="L16" i="2" l="1"/>
  <c r="E62"/>
  <c r="F62"/>
  <c r="G62"/>
  <c r="H62"/>
  <c r="I62"/>
  <c r="J62"/>
  <c r="K62"/>
  <c r="F74"/>
  <c r="G74"/>
  <c r="H74"/>
  <c r="I74"/>
  <c r="J74"/>
  <c r="K74"/>
  <c r="E49"/>
  <c r="F49"/>
  <c r="G49"/>
  <c r="H49"/>
  <c r="I49"/>
  <c r="J49"/>
  <c r="K49"/>
  <c r="R130" i="1"/>
  <c r="E35" i="2"/>
  <c r="F35"/>
  <c r="F132" s="1"/>
  <c r="G35"/>
  <c r="H35"/>
  <c r="I35"/>
  <c r="J35"/>
  <c r="J132" s="1"/>
  <c r="K35"/>
  <c r="R158" i="1"/>
  <c r="E74" i="2"/>
  <c r="F156"/>
  <c r="G156"/>
  <c r="H156"/>
  <c r="I156"/>
  <c r="J156"/>
  <c r="K156"/>
  <c r="F46"/>
  <c r="F64"/>
  <c r="G46"/>
  <c r="G64"/>
  <c r="H46"/>
  <c r="H64"/>
  <c r="I46"/>
  <c r="I64"/>
  <c r="J46"/>
  <c r="J64"/>
  <c r="K46"/>
  <c r="K64"/>
  <c r="E11"/>
  <c r="E94"/>
  <c r="F30"/>
  <c r="F93"/>
  <c r="G30"/>
  <c r="G93"/>
  <c r="H30"/>
  <c r="H93"/>
  <c r="I30"/>
  <c r="I93"/>
  <c r="J30"/>
  <c r="J93"/>
  <c r="K30"/>
  <c r="K93"/>
  <c r="E46"/>
  <c r="E64"/>
  <c r="E156"/>
  <c r="E14"/>
  <c r="E29"/>
  <c r="F14"/>
  <c r="F29"/>
  <c r="G14"/>
  <c r="G29"/>
  <c r="H14"/>
  <c r="H29"/>
  <c r="I14"/>
  <c r="I29"/>
  <c r="J14"/>
  <c r="J29"/>
  <c r="K14"/>
  <c r="K29"/>
  <c r="E155"/>
  <c r="F155"/>
  <c r="G155"/>
  <c r="H155"/>
  <c r="I155"/>
  <c r="J155"/>
  <c r="K155"/>
  <c r="K94"/>
  <c r="K92"/>
  <c r="E93"/>
  <c r="E114"/>
  <c r="F114"/>
  <c r="G114"/>
  <c r="H114"/>
  <c r="I114"/>
  <c r="J114"/>
  <c r="K114"/>
  <c r="E113"/>
  <c r="F113"/>
  <c r="G113"/>
  <c r="H113"/>
  <c r="I113"/>
  <c r="J113"/>
  <c r="K113"/>
  <c r="E5"/>
  <c r="F5"/>
  <c r="G5"/>
  <c r="H5"/>
  <c r="I5"/>
  <c r="J5"/>
  <c r="K5"/>
  <c r="E13"/>
  <c r="F13"/>
  <c r="G13"/>
  <c r="H13"/>
  <c r="I13"/>
  <c r="J13"/>
  <c r="K13"/>
  <c r="F11"/>
  <c r="G11"/>
  <c r="H11"/>
  <c r="I11"/>
  <c r="J11"/>
  <c r="K11"/>
  <c r="K133" s="1"/>
  <c r="E6"/>
  <c r="F6"/>
  <c r="G6"/>
  <c r="H6"/>
  <c r="I6"/>
  <c r="J6"/>
  <c r="K6"/>
  <c r="E7"/>
  <c r="F7"/>
  <c r="G7"/>
  <c r="H7"/>
  <c r="I7"/>
  <c r="J7"/>
  <c r="K7"/>
  <c r="E12"/>
  <c r="F12"/>
  <c r="G12"/>
  <c r="H12"/>
  <c r="I12"/>
  <c r="J12"/>
  <c r="K12"/>
  <c r="E25"/>
  <c r="F25"/>
  <c r="G25"/>
  <c r="H25"/>
  <c r="I25"/>
  <c r="J25"/>
  <c r="K25"/>
  <c r="E30"/>
  <c r="E134" s="1"/>
  <c r="E23"/>
  <c r="F23"/>
  <c r="G23"/>
  <c r="H23"/>
  <c r="I23"/>
  <c r="J23"/>
  <c r="K23"/>
  <c r="E26"/>
  <c r="F26"/>
  <c r="G26"/>
  <c r="H26"/>
  <c r="I26"/>
  <c r="J26"/>
  <c r="K26"/>
  <c r="E24"/>
  <c r="F24"/>
  <c r="G24"/>
  <c r="H24"/>
  <c r="I24"/>
  <c r="J24"/>
  <c r="K24"/>
  <c r="E27"/>
  <c r="F27"/>
  <c r="G27"/>
  <c r="H27"/>
  <c r="I27"/>
  <c r="J27"/>
  <c r="K27"/>
  <c r="E43"/>
  <c r="F43"/>
  <c r="G43"/>
  <c r="H43"/>
  <c r="I43"/>
  <c r="J43"/>
  <c r="K43"/>
  <c r="E52"/>
  <c r="F52"/>
  <c r="G52"/>
  <c r="H52"/>
  <c r="I52"/>
  <c r="J52"/>
  <c r="K52"/>
  <c r="E44"/>
  <c r="F44"/>
  <c r="G44"/>
  <c r="H44"/>
  <c r="I44"/>
  <c r="J44"/>
  <c r="K44"/>
  <c r="E47"/>
  <c r="F47"/>
  <c r="G47"/>
  <c r="H47"/>
  <c r="I47"/>
  <c r="J47"/>
  <c r="K47"/>
  <c r="E45"/>
  <c r="F45"/>
  <c r="G45"/>
  <c r="H45"/>
  <c r="I45"/>
  <c r="J45"/>
  <c r="K45"/>
  <c r="E51"/>
  <c r="F51"/>
  <c r="G51"/>
  <c r="H51"/>
  <c r="I51"/>
  <c r="J51"/>
  <c r="K51"/>
  <c r="E61"/>
  <c r="F61"/>
  <c r="G61"/>
  <c r="H61"/>
  <c r="I61"/>
  <c r="J61"/>
  <c r="K61"/>
  <c r="E63"/>
  <c r="F63"/>
  <c r="G63"/>
  <c r="H63"/>
  <c r="I63"/>
  <c r="J63"/>
  <c r="K63"/>
  <c r="E65"/>
  <c r="F65"/>
  <c r="G65"/>
  <c r="H65"/>
  <c r="I65"/>
  <c r="J65"/>
  <c r="K65"/>
  <c r="E68"/>
  <c r="F68"/>
  <c r="G68"/>
  <c r="H68"/>
  <c r="I68"/>
  <c r="J68"/>
  <c r="K68"/>
  <c r="E83"/>
  <c r="F83"/>
  <c r="G83"/>
  <c r="H83"/>
  <c r="I83"/>
  <c r="J83"/>
  <c r="K83"/>
  <c r="E88"/>
  <c r="E137" s="1"/>
  <c r="F88"/>
  <c r="F137" s="1"/>
  <c r="G88"/>
  <c r="G137" s="1"/>
  <c r="H88"/>
  <c r="H137" s="1"/>
  <c r="I88"/>
  <c r="I137" s="1"/>
  <c r="J88"/>
  <c r="J137" s="1"/>
  <c r="K88"/>
  <c r="K137" s="1"/>
  <c r="F94"/>
  <c r="G94"/>
  <c r="H94"/>
  <c r="I94"/>
  <c r="J94"/>
  <c r="E92"/>
  <c r="F92"/>
  <c r="G92"/>
  <c r="H92"/>
  <c r="I92"/>
  <c r="J92"/>
  <c r="E103"/>
  <c r="F103"/>
  <c r="G103"/>
  <c r="H103"/>
  <c r="I103"/>
  <c r="J103"/>
  <c r="K103"/>
  <c r="E105"/>
  <c r="F105"/>
  <c r="G105"/>
  <c r="H105"/>
  <c r="I105"/>
  <c r="J105"/>
  <c r="K105"/>
  <c r="R14" i="1"/>
  <c r="R254"/>
  <c r="R79"/>
  <c r="R126"/>
  <c r="R137"/>
  <c r="R188"/>
  <c r="R255"/>
  <c r="R240"/>
  <c r="R242"/>
  <c r="R9"/>
  <c r="R257"/>
  <c r="R244"/>
  <c r="I134" i="2" l="1"/>
  <c r="G134"/>
  <c r="I132"/>
  <c r="E132"/>
  <c r="H132"/>
  <c r="I133"/>
  <c r="J133"/>
  <c r="F133"/>
  <c r="G133"/>
  <c r="H133"/>
  <c r="E133"/>
  <c r="J134"/>
  <c r="H134"/>
  <c r="F134"/>
  <c r="E130"/>
  <c r="I130"/>
  <c r="G130"/>
  <c r="J130"/>
  <c r="H130"/>
  <c r="F130"/>
  <c r="K130"/>
  <c r="K151" s="1"/>
  <c r="K134"/>
  <c r="H128"/>
  <c r="I135"/>
  <c r="E135"/>
  <c r="H127"/>
  <c r="G132"/>
  <c r="J128"/>
  <c r="F128"/>
  <c r="G135"/>
  <c r="J127"/>
  <c r="F127"/>
  <c r="K132"/>
  <c r="G129"/>
  <c r="I131"/>
  <c r="E131"/>
  <c r="H129"/>
  <c r="G128"/>
  <c r="H135"/>
  <c r="G127"/>
  <c r="I138"/>
  <c r="G138"/>
  <c r="E138"/>
  <c r="F131"/>
  <c r="I129"/>
  <c r="E129"/>
  <c r="J131"/>
  <c r="G131"/>
  <c r="J129"/>
  <c r="F129"/>
  <c r="I128"/>
  <c r="E128"/>
  <c r="J135"/>
  <c r="F135"/>
  <c r="I127"/>
  <c r="E127"/>
  <c r="J138"/>
  <c r="H138"/>
  <c r="F138"/>
  <c r="H131"/>
  <c r="K128"/>
  <c r="K127"/>
  <c r="K138"/>
  <c r="K131"/>
  <c r="K129"/>
  <c r="K135"/>
  <c r="L137"/>
  <c r="I151"/>
  <c r="J151"/>
  <c r="L136"/>
  <c r="L64"/>
  <c r="L46"/>
  <c r="L74"/>
  <c r="L30"/>
  <c r="L29"/>
  <c r="L92"/>
  <c r="L14"/>
  <c r="L93"/>
  <c r="K154"/>
  <c r="I154"/>
  <c r="G154"/>
  <c r="E154"/>
  <c r="L35"/>
  <c r="L24"/>
  <c r="L47"/>
  <c r="L26"/>
  <c r="L113"/>
  <c r="L83"/>
  <c r="L63"/>
  <c r="L105"/>
  <c r="L68"/>
  <c r="L44"/>
  <c r="L23"/>
  <c r="L88"/>
  <c r="L61"/>
  <c r="L45"/>
  <c r="L52"/>
  <c r="L27"/>
  <c r="L25"/>
  <c r="J154"/>
  <c r="H154"/>
  <c r="F154"/>
  <c r="L49"/>
  <c r="L51"/>
  <c r="L43"/>
  <c r="L114"/>
  <c r="L62"/>
  <c r="L103"/>
  <c r="L94"/>
  <c r="L65"/>
  <c r="L155"/>
  <c r="L7"/>
  <c r="L6"/>
  <c r="L11"/>
  <c r="L156"/>
  <c r="L12"/>
  <c r="L5"/>
  <c r="L13"/>
  <c r="L130" l="1"/>
  <c r="G151"/>
  <c r="F151"/>
  <c r="H151"/>
  <c r="L134"/>
  <c r="F153"/>
  <c r="E151"/>
  <c r="H150"/>
  <c r="E153"/>
  <c r="E150"/>
  <c r="J153"/>
  <c r="F150"/>
  <c r="I153"/>
  <c r="H153"/>
  <c r="K150"/>
  <c r="I150"/>
  <c r="J150"/>
  <c r="F149"/>
  <c r="L132"/>
  <c r="K153"/>
  <c r="K148"/>
  <c r="L154"/>
  <c r="L138"/>
  <c r="L128"/>
  <c r="K149"/>
  <c r="I149"/>
  <c r="F152"/>
  <c r="L142"/>
  <c r="E148"/>
  <c r="H152"/>
  <c r="F148"/>
  <c r="G153"/>
  <c r="J148"/>
  <c r="I148"/>
  <c r="H149"/>
  <c r="L127"/>
  <c r="G148"/>
  <c r="G150"/>
  <c r="J149"/>
  <c r="J152"/>
  <c r="H148"/>
  <c r="L133"/>
  <c r="K152"/>
  <c r="I152"/>
  <c r="E149"/>
  <c r="L129"/>
  <c r="G149"/>
  <c r="L135"/>
  <c r="E152"/>
  <c r="G152"/>
  <c r="L131"/>
  <c r="L151" l="1"/>
  <c r="L150"/>
  <c r="L153"/>
  <c r="L149"/>
  <c r="L148"/>
  <c r="L152"/>
</calcChain>
</file>

<file path=xl/sharedStrings.xml><?xml version="1.0" encoding="utf-8"?>
<sst xmlns="http://schemas.openxmlformats.org/spreadsheetml/2006/main" count="1271" uniqueCount="229">
  <si>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</si>
  <si>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</si>
  <si>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</si>
  <si>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</si>
  <si>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</si>
  <si>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</si>
  <si>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</si>
  <si>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</si>
  <si>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</si>
  <si>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</si>
  <si>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</si>
  <si>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</si>
  <si>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</si>
  <si>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</si>
  <si>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</si>
  <si>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</si>
  <si>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</si>
  <si>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</si>
  <si>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</si>
  <si>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</si>
  <si>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</si>
  <si>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</si>
  <si>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</si>
  <si>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</si>
  <si>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</si>
  <si>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</si>
  <si>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</si>
  <si>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</si>
  <si>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</si>
  <si>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</si>
  <si>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</si>
  <si>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</si>
  <si>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</si>
  <si>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</si>
  <si>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</si>
  <si>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</si>
  <si>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</si>
  <si>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</si>
  <si>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</si>
  <si>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</si>
  <si>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</si>
  <si>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</si>
  <si>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</si>
  <si>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</si>
  <si>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</si>
  <si>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</si>
  <si>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</si>
  <si>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</si>
  <si>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</si>
  <si>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</si>
  <si>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</si>
  <si>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</si>
  <si>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</si>
  <si>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</si>
  <si>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</si>
  <si>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</si>
  <si>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SERENO REGIS EMMA</t>
  </si>
  <si>
    <t>A.S.D.COUMBA FREIDE T.T. AOSTA</t>
  </si>
  <si>
    <t>AMERIO ALESSIO</t>
  </si>
  <si>
    <t>ROSSO GABRIELE</t>
  </si>
  <si>
    <t>TAMBORIN DAVIDE</t>
  </si>
  <si>
    <t>A.PD. G.S. SPLENDOR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</si>
  <si>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</si>
  <si>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</si>
  <si>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</si>
  <si>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</si>
  <si>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</si>
  <si>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</si>
  <si>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</si>
  <si>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</si>
  <si>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</si>
  <si>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CAPPAI GABRIELE</t>
  </si>
  <si>
    <t>SIMON EMANUEL VALERIU</t>
  </si>
  <si>
    <t>A.S.D. SIAL PIOSSASCO</t>
  </si>
  <si>
    <t>GUASTELLA ALESSANDRO</t>
  </si>
  <si>
    <t>PARISI GABRIELE</t>
  </si>
  <si>
    <t>SIMON DAVIDE LORENZO</t>
  </si>
  <si>
    <t>FERRARINI MATTEO</t>
  </si>
  <si>
    <t>PIA MATTEO</t>
  </si>
  <si>
    <t>PIA LUCA</t>
  </si>
  <si>
    <t>PROLA FEDERICA</t>
  </si>
  <si>
    <t>DANIELE ARTURO</t>
  </si>
  <si>
    <t>ARNULFO ENRICO</t>
  </si>
  <si>
    <t>OZARCHEVICI REMUS</t>
  </si>
  <si>
    <t>PROLA EDOARDO</t>
  </si>
  <si>
    <t xml:space="preserve">COSSEDDU FABIO </t>
  </si>
  <si>
    <t>RUFFA ENRICO</t>
  </si>
  <si>
    <t>SORRENTINO TOMMASO</t>
  </si>
  <si>
    <t>GULLINO LORENZO LEON</t>
  </si>
  <si>
    <t>MORZONE UMBERTO</t>
  </si>
  <si>
    <t>FURNO VITTORIA</t>
  </si>
  <si>
    <t>BRAMBILLA MARTA</t>
  </si>
  <si>
    <t>FALCONE CARLOTTA</t>
  </si>
  <si>
    <t>ROSSO MADDALENA</t>
  </si>
  <si>
    <t>GALLO LAVINIA</t>
  </si>
  <si>
    <t>A.S.D. T.T. ROMAGNANO</t>
  </si>
  <si>
    <t>RAMAZZOTTI GIULIA</t>
  </si>
  <si>
    <t>RABAGLIO SOFIA</t>
  </si>
  <si>
    <t>VITTONE CRISTIANO</t>
  </si>
  <si>
    <t>PELOSI FEDERICO</t>
  </si>
  <si>
    <t>RAMAZZOTTI GIACOMO</t>
  </si>
  <si>
    <t>GIACCAGLIA RICCARDO</t>
  </si>
  <si>
    <t>FORNO GIACOMO</t>
  </si>
  <si>
    <t>PONZO PAOLO</t>
  </si>
  <si>
    <t>RATA MARCO GEORGE</t>
  </si>
  <si>
    <t>MERANI LORENZO</t>
  </si>
  <si>
    <t>CROBEDDU TOMMASO CESARE</t>
  </si>
  <si>
    <t>GONELLA LORENZO</t>
  </si>
  <si>
    <t>LORUSSO ALESSIO</t>
  </si>
  <si>
    <t>MARANGONE ERIK</t>
  </si>
  <si>
    <t>CENEDESE GIACOMO</t>
  </si>
  <si>
    <t>SCALI MATTEO</t>
  </si>
  <si>
    <t>FERRARO TOMMASO</t>
  </si>
  <si>
    <t>MATTA ANDREA</t>
  </si>
  <si>
    <t>A.S.D. T.T. GREEN TRINO PALAZZOLO</t>
  </si>
  <si>
    <t>GIULIANO CARLOTTA</t>
  </si>
  <si>
    <t>BRATU TAISIA</t>
  </si>
  <si>
    <t>TERZAGHI ALESSANDRO</t>
  </si>
  <si>
    <t>BARBERO ELIA</t>
  </si>
  <si>
    <t>PAOLETTI NICOLAS</t>
  </si>
  <si>
    <t>TORTA MATTEO</t>
  </si>
  <si>
    <t>MUSSA GABRIELE</t>
  </si>
  <si>
    <t>BAGNASCO EDOARDO</t>
  </si>
  <si>
    <t>PASSARO MATTEO</t>
  </si>
  <si>
    <t>FORNASIERO DENNIS</t>
  </si>
  <si>
    <t>FELISSATI RICCARDO</t>
  </si>
  <si>
    <t>BERGAMINI FRANCESCO</t>
  </si>
  <si>
    <t>CAMPISI MATTEO</t>
  </si>
  <si>
    <t>ROVELLI FABIO</t>
  </si>
  <si>
    <t>JANNON VITTORIO</t>
  </si>
  <si>
    <t>ALESSO MARCO</t>
  </si>
  <si>
    <t>RUSSO MATTEO</t>
  </si>
  <si>
    <t>MONEGATO LEONARDO</t>
  </si>
  <si>
    <t>TIRANTE PIETRO</t>
  </si>
  <si>
    <t>BRAMOSO TOMMASO</t>
  </si>
  <si>
    <t>ROSSI UMBERTO</t>
  </si>
  <si>
    <t>LISANTI FABIO</t>
  </si>
  <si>
    <t>ARNO FEDERICO</t>
  </si>
  <si>
    <t>SAGGIA SAMI</t>
  </si>
  <si>
    <t>CURTAZ ETIENNE</t>
  </si>
  <si>
    <t>UCCIARDO FRANCESCO</t>
  </si>
  <si>
    <t>A.S.D. ARDENS CUNEO</t>
  </si>
  <si>
    <t>MARKU LUIS</t>
  </si>
  <si>
    <t>TOSELLO CAROLA</t>
  </si>
  <si>
    <t>FEDOZZI LEONARDO</t>
  </si>
  <si>
    <t>CAVALLAZZI LEONARDO</t>
  </si>
  <si>
    <t>PROSPERO ALBERTO</t>
  </si>
  <si>
    <t>AUDISIO GABRIELE</t>
  </si>
  <si>
    <t>FERRERO ANDREA</t>
  </si>
  <si>
    <t>BOERO ALESSANDRO</t>
  </si>
  <si>
    <t>A.S.D. P.G.S. AVIS ISOLA</t>
  </si>
  <si>
    <t>NASTA ALESSIO</t>
  </si>
  <si>
    <t>PESCE ALESSANDRO</t>
  </si>
  <si>
    <t>DAVANZO GRIFFITH</t>
  </si>
  <si>
    <t>N</t>
  </si>
  <si>
    <t>GRAND PRIX REGIONALE PIEMONTESE 2018/2019</t>
  </si>
  <si>
    <t>AUDINO MARCO</t>
  </si>
  <si>
    <t>A.S.D. T.T. IVREA</t>
  </si>
  <si>
    <t>MONTE GABRIELE</t>
  </si>
  <si>
    <t>CAJELLI NKOSI</t>
  </si>
  <si>
    <t>MONTE RICCARDO</t>
  </si>
  <si>
    <t>COLOMBO IRENE</t>
  </si>
  <si>
    <t>FISSORE LORENZO</t>
  </si>
  <si>
    <t>MINSENTI JEREMY</t>
  </si>
  <si>
    <t>BRIZIO ELIA</t>
  </si>
  <si>
    <t>A.D.P.G.S. AUXILIUM FOSSANO T.T.</t>
  </si>
  <si>
    <t>A.S.D. T.T. GASP MONCALIERI</t>
  </si>
  <si>
    <t>FLORIS RICCARDO</t>
  </si>
  <si>
    <t>BONATO DAVIDE</t>
  </si>
  <si>
    <t>MONTEFAMEGLIO PIETRO</t>
  </si>
  <si>
    <t>VIOTTO UMBERTO</t>
  </si>
  <si>
    <t>FERRERO STEFANO</t>
  </si>
  <si>
    <t>A.S.D. T.T. ALBA</t>
  </si>
  <si>
    <t>ROLFO ARIANNA</t>
  </si>
  <si>
    <t>ROSSI GIULIA</t>
  </si>
  <si>
    <t>TESTON DAVIDE</t>
  </si>
  <si>
    <t>BRUSASCA BENEDETTO</t>
  </si>
  <si>
    <t>SPRIANO TOMMASO</t>
  </si>
  <si>
    <t>PAITONI NICCOLO'</t>
  </si>
  <si>
    <t>MELINA GIOVANNI</t>
  </si>
  <si>
    <t>CANTORE SIMONE</t>
  </si>
  <si>
    <t>SALANI MATTIA</t>
  </si>
  <si>
    <t xml:space="preserve">ZOPPELLO TOMMASO </t>
  </si>
  <si>
    <t xml:space="preserve">MARENGO EDOARDO </t>
  </si>
  <si>
    <t xml:space="preserve">TORRERO STEFANO </t>
  </si>
  <si>
    <t>OSELIN MATTEO</t>
  </si>
  <si>
    <t>COLLAUTO AMON</t>
  </si>
  <si>
    <t>DOLLANI DANIEL</t>
  </si>
  <si>
    <t>FANIZZA REBECCA</t>
  </si>
  <si>
    <t>FELISATI ELISA</t>
  </si>
  <si>
    <t>ROSSO VITTORIA MARIA</t>
  </si>
  <si>
    <t>FOGLIATO ANTHEA</t>
  </si>
  <si>
    <t>DALMASSO MARIA ELISA</t>
  </si>
  <si>
    <t>FOGLIATO BIANCA</t>
  </si>
  <si>
    <t>ZERBO ANITA</t>
  </si>
  <si>
    <t>CALLEGARO GRETA</t>
  </si>
  <si>
    <t>CALUONE ANDREA</t>
  </si>
  <si>
    <t>FERRARESE NICOLO'</t>
  </si>
  <si>
    <t>BADELLA SIMONA</t>
  </si>
  <si>
    <t>LESSIO LAURA</t>
  </si>
  <si>
    <t>BONGIANA LINDA MARIA</t>
  </si>
  <si>
    <t>MASTROREO RE GIULIANO</t>
  </si>
  <si>
    <t>PASSUELLO ANDREA</t>
  </si>
  <si>
    <t>NOURELDIN MATTIA</t>
  </si>
  <si>
    <t>QUAGLIA MARCO</t>
  </si>
  <si>
    <t>TOFFOLI LEONARDO</t>
  </si>
  <si>
    <t>CIRANNA GIOELE</t>
  </si>
  <si>
    <t>ADASCALITEI ALESSANDRO</t>
  </si>
  <si>
    <t>POTENZA ALESSANDRO</t>
  </si>
  <si>
    <t>LAPIO LORENZO</t>
  </si>
  <si>
    <t>FINOCCHIELLI ANDREA</t>
  </si>
  <si>
    <t>VNTUROTTI LEONARDO</t>
  </si>
  <si>
    <t xml:space="preserve">STELLA ALBERTO </t>
  </si>
  <si>
    <t>PANZERA ANDREA</t>
  </si>
  <si>
    <t>MARTINELLI  MATTEO</t>
  </si>
  <si>
    <t>BRANCATO MATTIA</t>
  </si>
  <si>
    <t>MARCELLO GABRIELE</t>
  </si>
  <si>
    <t>MONZEGLIO EDOARDO</t>
  </si>
  <si>
    <t>BELLORA LORENZO</t>
  </si>
  <si>
    <t>MOI CHIRZ</t>
  </si>
  <si>
    <t>NALDONI MATTIA</t>
  </si>
  <si>
    <t>FERRERO GIACOMO</t>
  </si>
  <si>
    <t>TREGAMBI GABRIELE</t>
  </si>
  <si>
    <t>RULLI MATTIA</t>
  </si>
  <si>
    <t>FINMIANI ALESSIO</t>
  </si>
  <si>
    <t>SERALE ANDREA</t>
  </si>
  <si>
    <t>PALAZZO ALESSIO</t>
  </si>
  <si>
    <t>ELIA FILIPPO</t>
  </si>
  <si>
    <t>BAUSOLA NICOLO'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</si>
</sst>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opLeftCell="A272" workbookViewId="0">
      <selection activeCell="U291" sqref="U291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2" ht="35.1" customHeight="1">
      <c r="A2" s="64" t="s">
        <v>155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22" ht="12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22" ht="18">
      <c r="A4" s="58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22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61">
        <v>1</v>
      </c>
      <c r="G5" s="62"/>
      <c r="H5" s="61">
        <v>2</v>
      </c>
      <c r="I5" s="62"/>
      <c r="J5" s="29">
        <v>3</v>
      </c>
      <c r="K5" s="61">
        <v>4</v>
      </c>
      <c r="L5" s="62"/>
      <c r="M5" s="61">
        <v>5</v>
      </c>
      <c r="N5" s="62"/>
      <c r="O5" s="28" t="s">
        <v>43</v>
      </c>
      <c r="P5" s="28">
        <v>6</v>
      </c>
      <c r="Q5" s="28" t="s">
        <v>12</v>
      </c>
      <c r="R5" s="29" t="s">
        <v>13</v>
      </c>
    </row>
    <row r="6" spans="1:22">
      <c r="A6" s="13">
        <v>1</v>
      </c>
      <c r="B6" s="22" t="s">
        <v>99</v>
      </c>
      <c r="C6" s="23" t="s">
        <v>95</v>
      </c>
      <c r="D6" s="25">
        <v>949</v>
      </c>
      <c r="E6" s="36">
        <v>37542</v>
      </c>
      <c r="F6" s="13">
        <v>20</v>
      </c>
      <c r="G6" s="15" t="s">
        <v>154</v>
      </c>
      <c r="H6" s="14">
        <v>16</v>
      </c>
      <c r="I6" s="15" t="s">
        <v>154</v>
      </c>
      <c r="J6" s="16">
        <v>40</v>
      </c>
      <c r="K6" s="13"/>
      <c r="L6" s="15"/>
      <c r="M6" s="14"/>
      <c r="N6" s="15"/>
      <c r="O6" s="13"/>
      <c r="P6" s="13"/>
      <c r="Q6" s="13"/>
      <c r="R6" s="16">
        <f t="shared" ref="R6:R37" si="0">+F6+H6+J6+K6+M6-O6+P6+Q6</f>
        <v>76</v>
      </c>
    </row>
    <row r="7" spans="1:22">
      <c r="A7" s="13">
        <v>2</v>
      </c>
      <c r="B7" s="22" t="s">
        <v>48</v>
      </c>
      <c r="C7" s="23" t="s">
        <v>30</v>
      </c>
      <c r="D7" s="25">
        <v>550</v>
      </c>
      <c r="E7" s="36">
        <v>37922</v>
      </c>
      <c r="F7" s="13">
        <v>16</v>
      </c>
      <c r="G7" s="15" t="s">
        <v>35</v>
      </c>
      <c r="H7" s="14">
        <v>20</v>
      </c>
      <c r="I7" s="15" t="s">
        <v>35</v>
      </c>
      <c r="J7" s="16">
        <v>24</v>
      </c>
      <c r="K7" s="13"/>
      <c r="L7" s="15"/>
      <c r="M7" s="14"/>
      <c r="N7" s="15"/>
      <c r="O7" s="13"/>
      <c r="P7" s="13"/>
      <c r="Q7" s="13">
        <v>6</v>
      </c>
      <c r="R7" s="16">
        <f t="shared" si="0"/>
        <v>66</v>
      </c>
      <c r="T7" s="24"/>
      <c r="U7" s="24"/>
      <c r="V7" s="24"/>
    </row>
    <row r="8" spans="1:22">
      <c r="A8" s="13">
        <v>3</v>
      </c>
      <c r="B8" s="12" t="s">
        <v>58</v>
      </c>
      <c r="C8" s="23" t="s">
        <v>32</v>
      </c>
      <c r="D8" s="25">
        <v>955</v>
      </c>
      <c r="E8" s="36">
        <v>38607</v>
      </c>
      <c r="F8" s="13">
        <v>20</v>
      </c>
      <c r="G8" s="15" t="s">
        <v>35</v>
      </c>
      <c r="H8" s="14">
        <v>20</v>
      </c>
      <c r="I8" s="15" t="s">
        <v>154</v>
      </c>
      <c r="J8" s="16">
        <v>24</v>
      </c>
      <c r="K8" s="13"/>
      <c r="L8" s="15"/>
      <c r="M8" s="14"/>
      <c r="N8" s="15"/>
      <c r="O8" s="13"/>
      <c r="P8" s="13"/>
      <c r="Q8" s="13"/>
      <c r="R8" s="16">
        <f t="shared" si="0"/>
        <v>64</v>
      </c>
      <c r="S8" s="24"/>
    </row>
    <row r="9" spans="1:22">
      <c r="A9" s="13">
        <v>4</v>
      </c>
      <c r="B9" s="12" t="s">
        <v>100</v>
      </c>
      <c r="C9" s="23" t="s">
        <v>31</v>
      </c>
      <c r="D9" s="25">
        <v>376</v>
      </c>
      <c r="E9" s="36">
        <v>38351</v>
      </c>
      <c r="F9" s="13">
        <v>16</v>
      </c>
      <c r="G9" s="15" t="s">
        <v>154</v>
      </c>
      <c r="H9" s="14">
        <v>12</v>
      </c>
      <c r="I9" s="15" t="s">
        <v>154</v>
      </c>
      <c r="J9" s="16">
        <v>32</v>
      </c>
      <c r="K9" s="13"/>
      <c r="L9" s="15"/>
      <c r="M9" s="14"/>
      <c r="N9" s="15"/>
      <c r="O9" s="13"/>
      <c r="P9" s="13"/>
      <c r="Q9" s="13"/>
      <c r="R9" s="16">
        <f t="shared" si="0"/>
        <v>60</v>
      </c>
    </row>
    <row r="10" spans="1:22">
      <c r="A10" s="13">
        <v>5</v>
      </c>
      <c r="B10" s="22" t="s">
        <v>120</v>
      </c>
      <c r="C10" s="23" t="s">
        <v>30</v>
      </c>
      <c r="D10" s="25">
        <v>550</v>
      </c>
      <c r="E10" s="36">
        <v>36957</v>
      </c>
      <c r="F10" s="13">
        <v>12</v>
      </c>
      <c r="G10" s="15" t="s">
        <v>35</v>
      </c>
      <c r="H10" s="14">
        <v>12</v>
      </c>
      <c r="I10" s="15" t="s">
        <v>35</v>
      </c>
      <c r="J10" s="16">
        <v>16</v>
      </c>
      <c r="K10" s="13"/>
      <c r="L10" s="15"/>
      <c r="M10" s="14"/>
      <c r="N10" s="15"/>
      <c r="O10" s="13"/>
      <c r="P10" s="13"/>
      <c r="Q10" s="13">
        <v>3</v>
      </c>
      <c r="R10" s="16">
        <f t="shared" si="0"/>
        <v>43</v>
      </c>
    </row>
    <row r="11" spans="1:22">
      <c r="A11" s="13">
        <v>6</v>
      </c>
      <c r="B11" s="12" t="s">
        <v>72</v>
      </c>
      <c r="C11" s="22" t="s">
        <v>73</v>
      </c>
      <c r="D11" s="26">
        <v>3324</v>
      </c>
      <c r="E11" s="36">
        <v>38683</v>
      </c>
      <c r="F11" s="13">
        <v>8</v>
      </c>
      <c r="G11" s="15" t="s">
        <v>35</v>
      </c>
      <c r="H11" s="14">
        <v>8</v>
      </c>
      <c r="I11" s="15" t="s">
        <v>35</v>
      </c>
      <c r="J11" s="16">
        <v>16</v>
      </c>
      <c r="K11" s="13"/>
      <c r="L11" s="15"/>
      <c r="M11" s="14"/>
      <c r="N11" s="15"/>
      <c r="O11" s="13"/>
      <c r="P11" s="13"/>
      <c r="Q11" s="13"/>
      <c r="R11" s="16">
        <f t="shared" si="0"/>
        <v>32</v>
      </c>
      <c r="S11" s="24"/>
    </row>
    <row r="12" spans="1:22">
      <c r="A12" s="13">
        <v>7</v>
      </c>
      <c r="B12" s="22" t="s">
        <v>113</v>
      </c>
      <c r="C12" s="23" t="s">
        <v>33</v>
      </c>
      <c r="D12" s="25">
        <v>3051</v>
      </c>
      <c r="E12" s="36">
        <v>37904</v>
      </c>
      <c r="F12" s="13">
        <v>12</v>
      </c>
      <c r="G12" s="15" t="s">
        <v>154</v>
      </c>
      <c r="H12" s="14">
        <v>12</v>
      </c>
      <c r="I12" s="15" t="s">
        <v>154</v>
      </c>
      <c r="J12" s="16">
        <v>2</v>
      </c>
      <c r="K12" s="13"/>
      <c r="L12" s="15"/>
      <c r="M12" s="14"/>
      <c r="N12" s="15"/>
      <c r="O12" s="13"/>
      <c r="P12" s="13"/>
      <c r="Q12" s="13">
        <v>6</v>
      </c>
      <c r="R12" s="16">
        <f t="shared" si="0"/>
        <v>32</v>
      </c>
    </row>
    <row r="13" spans="1:22">
      <c r="A13" s="13">
        <v>8</v>
      </c>
      <c r="B13" s="22" t="s">
        <v>89</v>
      </c>
      <c r="C13" s="23" t="s">
        <v>51</v>
      </c>
      <c r="D13" s="25">
        <v>437</v>
      </c>
      <c r="E13" s="36">
        <v>37171</v>
      </c>
      <c r="F13" s="13">
        <v>3</v>
      </c>
      <c r="G13" s="15" t="s">
        <v>35</v>
      </c>
      <c r="H13" s="14">
        <v>12</v>
      </c>
      <c r="I13" s="15" t="s">
        <v>35</v>
      </c>
      <c r="J13" s="16">
        <v>16</v>
      </c>
      <c r="K13" s="13"/>
      <c r="L13" s="15"/>
      <c r="M13" s="14"/>
      <c r="N13" s="15"/>
      <c r="O13" s="13"/>
      <c r="P13" s="13"/>
      <c r="Q13" s="13"/>
      <c r="R13" s="16">
        <f t="shared" si="0"/>
        <v>31</v>
      </c>
    </row>
    <row r="14" spans="1:22">
      <c r="A14" s="13">
        <v>9</v>
      </c>
      <c r="B14" s="22" t="s">
        <v>60</v>
      </c>
      <c r="C14" s="23" t="s">
        <v>57</v>
      </c>
      <c r="D14" s="23">
        <v>2938</v>
      </c>
      <c r="E14" s="36">
        <v>37408</v>
      </c>
      <c r="F14" s="13">
        <v>12</v>
      </c>
      <c r="G14" s="15" t="s">
        <v>154</v>
      </c>
      <c r="H14" s="14"/>
      <c r="I14" s="15"/>
      <c r="J14" s="16">
        <v>16</v>
      </c>
      <c r="K14" s="13"/>
      <c r="L14" s="15"/>
      <c r="M14" s="14"/>
      <c r="N14" s="15"/>
      <c r="O14" s="13"/>
      <c r="P14" s="13"/>
      <c r="Q14" s="13"/>
      <c r="R14" s="16">
        <f t="shared" si="0"/>
        <v>28</v>
      </c>
      <c r="S14" s="24"/>
    </row>
    <row r="15" spans="1:22">
      <c r="A15" s="13">
        <v>10</v>
      </c>
      <c r="B15" s="22" t="s">
        <v>149</v>
      </c>
      <c r="C15" s="23" t="s">
        <v>150</v>
      </c>
      <c r="D15" s="25">
        <v>3414</v>
      </c>
      <c r="E15" s="36">
        <v>37199</v>
      </c>
      <c r="F15" s="13">
        <v>6</v>
      </c>
      <c r="G15" s="15" t="s">
        <v>35</v>
      </c>
      <c r="H15" s="14">
        <v>8</v>
      </c>
      <c r="I15" s="15" t="s">
        <v>154</v>
      </c>
      <c r="J15" s="16">
        <v>12</v>
      </c>
      <c r="K15" s="13"/>
      <c r="L15" s="15"/>
      <c r="M15" s="14"/>
      <c r="N15" s="15"/>
      <c r="O15" s="13"/>
      <c r="P15" s="13"/>
      <c r="Q15" s="13"/>
      <c r="R15" s="16">
        <f t="shared" si="0"/>
        <v>26</v>
      </c>
      <c r="S15" s="24"/>
      <c r="T15" s="24"/>
      <c r="U15" s="24"/>
      <c r="V15" s="24"/>
    </row>
    <row r="16" spans="1:22">
      <c r="A16" s="13">
        <v>11</v>
      </c>
      <c r="B16" s="12" t="s">
        <v>88</v>
      </c>
      <c r="C16" s="23" t="s">
        <v>51</v>
      </c>
      <c r="D16" s="25">
        <v>437</v>
      </c>
      <c r="E16" s="36">
        <v>37989</v>
      </c>
      <c r="F16" s="13">
        <v>8</v>
      </c>
      <c r="G16" s="15" t="s">
        <v>35</v>
      </c>
      <c r="H16" s="14">
        <v>3</v>
      </c>
      <c r="I16" s="15" t="s">
        <v>35</v>
      </c>
      <c r="J16" s="16">
        <v>12</v>
      </c>
      <c r="K16" s="13"/>
      <c r="L16" s="15"/>
      <c r="M16" s="14"/>
      <c r="N16" s="15"/>
      <c r="O16" s="13"/>
      <c r="P16" s="13"/>
      <c r="Q16" s="13"/>
      <c r="R16" s="16">
        <f t="shared" si="0"/>
        <v>23</v>
      </c>
    </row>
    <row r="17" spans="1:22">
      <c r="A17" s="13">
        <v>12</v>
      </c>
      <c r="B17" s="22" t="s">
        <v>151</v>
      </c>
      <c r="C17" s="23" t="s">
        <v>141</v>
      </c>
      <c r="D17" s="25">
        <v>3342</v>
      </c>
      <c r="E17" s="36">
        <v>37711</v>
      </c>
      <c r="F17" s="13">
        <v>1</v>
      </c>
      <c r="G17" s="15" t="s">
        <v>35</v>
      </c>
      <c r="H17" s="14">
        <v>8</v>
      </c>
      <c r="I17" s="15" t="s">
        <v>35</v>
      </c>
      <c r="J17" s="16">
        <v>12</v>
      </c>
      <c r="K17" s="13"/>
      <c r="L17" s="15"/>
      <c r="M17" s="14"/>
      <c r="N17" s="15"/>
      <c r="O17" s="13"/>
      <c r="P17" s="13"/>
      <c r="Q17" s="13"/>
      <c r="R17" s="16">
        <f t="shared" si="0"/>
        <v>21</v>
      </c>
    </row>
    <row r="18" spans="1:22">
      <c r="A18" s="13">
        <v>13</v>
      </c>
      <c r="B18" s="12" t="s">
        <v>123</v>
      </c>
      <c r="C18" s="22" t="s">
        <v>29</v>
      </c>
      <c r="D18" s="26">
        <v>749</v>
      </c>
      <c r="E18" s="36">
        <v>38645</v>
      </c>
      <c r="F18" s="13">
        <v>3</v>
      </c>
      <c r="G18" s="15" t="s">
        <v>154</v>
      </c>
      <c r="H18" s="14">
        <v>6</v>
      </c>
      <c r="I18" s="15" t="s">
        <v>154</v>
      </c>
      <c r="J18" s="16">
        <v>12</v>
      </c>
      <c r="K18" s="13"/>
      <c r="L18" s="15"/>
      <c r="M18" s="14"/>
      <c r="N18" s="15"/>
      <c r="O18" s="13"/>
      <c r="P18" s="13"/>
      <c r="Q18" s="13"/>
      <c r="R18" s="16">
        <f t="shared" si="0"/>
        <v>21</v>
      </c>
    </row>
    <row r="19" spans="1:22">
      <c r="A19" s="13">
        <v>14</v>
      </c>
      <c r="B19" s="22" t="s">
        <v>71</v>
      </c>
      <c r="C19" s="22" t="s">
        <v>150</v>
      </c>
      <c r="D19" s="26">
        <v>3414</v>
      </c>
      <c r="E19" s="36">
        <v>37078</v>
      </c>
      <c r="F19" s="13">
        <v>2</v>
      </c>
      <c r="G19" s="15" t="s">
        <v>35</v>
      </c>
      <c r="H19" s="14">
        <v>6</v>
      </c>
      <c r="I19" s="15" t="s">
        <v>154</v>
      </c>
      <c r="J19" s="16">
        <v>12</v>
      </c>
      <c r="K19" s="13"/>
      <c r="L19" s="15"/>
      <c r="M19" s="14"/>
      <c r="N19" s="15"/>
      <c r="O19" s="13"/>
      <c r="P19" s="13"/>
      <c r="Q19" s="13"/>
      <c r="R19" s="16">
        <f t="shared" si="0"/>
        <v>20</v>
      </c>
    </row>
    <row r="20" spans="1:22">
      <c r="A20" s="13">
        <v>15</v>
      </c>
      <c r="B20" s="12" t="s">
        <v>84</v>
      </c>
      <c r="C20" s="22" t="s">
        <v>29</v>
      </c>
      <c r="D20" s="26">
        <v>749</v>
      </c>
      <c r="E20" s="36">
        <v>37435</v>
      </c>
      <c r="F20" s="13">
        <v>6</v>
      </c>
      <c r="G20" s="15" t="s">
        <v>154</v>
      </c>
      <c r="H20" s="14">
        <v>6</v>
      </c>
      <c r="I20" s="15" t="s">
        <v>154</v>
      </c>
      <c r="J20" s="16">
        <v>6</v>
      </c>
      <c r="K20" s="13"/>
      <c r="L20" s="15"/>
      <c r="M20" s="14"/>
      <c r="N20" s="15"/>
      <c r="O20" s="13"/>
      <c r="P20" s="13"/>
      <c r="Q20" s="13"/>
      <c r="R20" s="16">
        <f t="shared" si="0"/>
        <v>18</v>
      </c>
    </row>
    <row r="21" spans="1:22">
      <c r="A21" s="13">
        <v>16</v>
      </c>
      <c r="B21" s="12" t="s">
        <v>137</v>
      </c>
      <c r="C21" s="22" t="s">
        <v>29</v>
      </c>
      <c r="D21" s="26">
        <v>749</v>
      </c>
      <c r="E21" s="36">
        <v>37718</v>
      </c>
      <c r="F21" s="13">
        <v>8</v>
      </c>
      <c r="G21" s="15" t="s">
        <v>154</v>
      </c>
      <c r="H21" s="14">
        <v>6</v>
      </c>
      <c r="I21" s="15" t="s">
        <v>154</v>
      </c>
      <c r="J21" s="16">
        <v>4</v>
      </c>
      <c r="K21" s="13"/>
      <c r="L21" s="15"/>
      <c r="M21" s="14"/>
      <c r="N21" s="15"/>
      <c r="O21" s="13"/>
      <c r="P21" s="13"/>
      <c r="Q21" s="13"/>
      <c r="R21" s="16">
        <f t="shared" si="0"/>
        <v>18</v>
      </c>
    </row>
    <row r="22" spans="1:22">
      <c r="A22" s="13">
        <v>17</v>
      </c>
      <c r="B22" s="12" t="s">
        <v>107</v>
      </c>
      <c r="C22" s="23" t="s">
        <v>30</v>
      </c>
      <c r="D22" s="25">
        <v>550</v>
      </c>
      <c r="E22" s="36">
        <v>37764</v>
      </c>
      <c r="F22" s="13">
        <v>12</v>
      </c>
      <c r="G22" s="15" t="s">
        <v>35</v>
      </c>
      <c r="H22" s="14"/>
      <c r="I22" s="15"/>
      <c r="J22" s="16"/>
      <c r="K22" s="13"/>
      <c r="L22" s="15"/>
      <c r="M22" s="14"/>
      <c r="N22" s="15"/>
      <c r="O22" s="13"/>
      <c r="P22" s="13"/>
      <c r="Q22" s="13">
        <v>6</v>
      </c>
      <c r="R22" s="16">
        <f t="shared" si="0"/>
        <v>18</v>
      </c>
    </row>
    <row r="23" spans="1:22">
      <c r="A23" s="13">
        <v>18</v>
      </c>
      <c r="B23" s="22" t="s">
        <v>162</v>
      </c>
      <c r="C23" s="23" t="s">
        <v>62</v>
      </c>
      <c r="D23" s="25">
        <v>2104</v>
      </c>
      <c r="E23" s="36">
        <v>36988</v>
      </c>
      <c r="F23" s="13"/>
      <c r="G23" s="15"/>
      <c r="H23" s="14">
        <v>16</v>
      </c>
      <c r="I23" s="15" t="s">
        <v>35</v>
      </c>
      <c r="J23" s="16"/>
      <c r="K23" s="13"/>
      <c r="L23" s="15"/>
      <c r="M23" s="14"/>
      <c r="N23" s="15"/>
      <c r="O23" s="13"/>
      <c r="P23" s="13"/>
      <c r="Q23" s="13"/>
      <c r="R23" s="16">
        <f t="shared" si="0"/>
        <v>16</v>
      </c>
    </row>
    <row r="24" spans="1:22">
      <c r="A24" s="13">
        <v>19</v>
      </c>
      <c r="B24" s="22" t="s">
        <v>148</v>
      </c>
      <c r="C24" s="23" t="s">
        <v>141</v>
      </c>
      <c r="D24" s="25">
        <v>3342</v>
      </c>
      <c r="E24" s="36">
        <v>38059</v>
      </c>
      <c r="F24" s="13">
        <v>8</v>
      </c>
      <c r="G24" s="15" t="s">
        <v>35</v>
      </c>
      <c r="H24" s="14">
        <v>8</v>
      </c>
      <c r="I24" s="15" t="s">
        <v>35</v>
      </c>
      <c r="J24" s="16"/>
      <c r="K24" s="13"/>
      <c r="L24" s="15"/>
      <c r="M24" s="14"/>
      <c r="N24" s="15"/>
      <c r="O24" s="13"/>
      <c r="P24" s="13"/>
      <c r="Q24" s="13"/>
      <c r="R24" s="16">
        <f t="shared" si="0"/>
        <v>16</v>
      </c>
    </row>
    <row r="25" spans="1:22">
      <c r="A25" s="13">
        <v>20</v>
      </c>
      <c r="B25" s="12" t="s">
        <v>136</v>
      </c>
      <c r="C25" s="23" t="s">
        <v>29</v>
      </c>
      <c r="D25" s="25">
        <v>749</v>
      </c>
      <c r="E25" s="36">
        <v>37687</v>
      </c>
      <c r="F25" s="13">
        <v>8</v>
      </c>
      <c r="G25" s="15" t="s">
        <v>154</v>
      </c>
      <c r="H25" s="14">
        <v>8</v>
      </c>
      <c r="I25" s="15" t="s">
        <v>154</v>
      </c>
      <c r="J25" s="16"/>
      <c r="K25" s="13"/>
      <c r="L25" s="15"/>
      <c r="M25" s="14"/>
      <c r="N25" s="15"/>
      <c r="O25" s="13"/>
      <c r="P25" s="13"/>
      <c r="Q25" s="13"/>
      <c r="R25" s="16">
        <f t="shared" si="0"/>
        <v>16</v>
      </c>
    </row>
    <row r="26" spans="1:22">
      <c r="A26" s="13">
        <v>21</v>
      </c>
      <c r="B26" s="22" t="s">
        <v>147</v>
      </c>
      <c r="C26" s="23" t="s">
        <v>141</v>
      </c>
      <c r="D26" s="25">
        <v>3342</v>
      </c>
      <c r="E26" s="36">
        <v>38257</v>
      </c>
      <c r="F26" s="13">
        <v>8</v>
      </c>
      <c r="G26" s="15" t="s">
        <v>35</v>
      </c>
      <c r="H26" s="14">
        <v>6</v>
      </c>
      <c r="I26" s="15" t="s">
        <v>35</v>
      </c>
      <c r="J26" s="16"/>
      <c r="K26" s="13"/>
      <c r="L26" s="15"/>
      <c r="M26" s="14"/>
      <c r="N26" s="15"/>
      <c r="O26" s="13"/>
      <c r="P26" s="13"/>
      <c r="Q26" s="13"/>
      <c r="R26" s="16">
        <f t="shared" si="0"/>
        <v>14</v>
      </c>
    </row>
    <row r="27" spans="1:22">
      <c r="A27" s="13">
        <v>22</v>
      </c>
      <c r="B27" s="22" t="s">
        <v>74</v>
      </c>
      <c r="C27" s="22" t="s">
        <v>150</v>
      </c>
      <c r="D27" s="26">
        <v>3414</v>
      </c>
      <c r="E27" s="36">
        <v>38462</v>
      </c>
      <c r="F27" s="13">
        <v>6</v>
      </c>
      <c r="G27" s="15" t="s">
        <v>35</v>
      </c>
      <c r="H27" s="14">
        <v>8</v>
      </c>
      <c r="I27" s="15" t="s">
        <v>154</v>
      </c>
      <c r="J27" s="16"/>
      <c r="K27" s="13"/>
      <c r="L27" s="15"/>
      <c r="M27" s="14"/>
      <c r="N27" s="15"/>
      <c r="O27" s="13"/>
      <c r="P27" s="13"/>
      <c r="Q27" s="13"/>
      <c r="R27" s="16">
        <f t="shared" si="0"/>
        <v>14</v>
      </c>
      <c r="S27" s="24"/>
      <c r="T27" s="24"/>
      <c r="U27" s="24"/>
      <c r="V27" s="24"/>
    </row>
    <row r="28" spans="1:22">
      <c r="A28" s="13">
        <v>23</v>
      </c>
      <c r="B28" s="12" t="s">
        <v>132</v>
      </c>
      <c r="C28" s="23" t="s">
        <v>57</v>
      </c>
      <c r="D28" s="23">
        <v>2938</v>
      </c>
      <c r="E28" s="36">
        <v>38467</v>
      </c>
      <c r="F28" s="13">
        <v>6</v>
      </c>
      <c r="G28" s="15" t="s">
        <v>154</v>
      </c>
      <c r="H28" s="14">
        <v>8</v>
      </c>
      <c r="I28" s="15" t="s">
        <v>154</v>
      </c>
      <c r="J28" s="16"/>
      <c r="K28" s="13"/>
      <c r="L28" s="15"/>
      <c r="M28" s="14"/>
      <c r="N28" s="15"/>
      <c r="O28" s="13"/>
      <c r="P28" s="13"/>
      <c r="Q28" s="13"/>
      <c r="R28" s="16">
        <f t="shared" si="0"/>
        <v>14</v>
      </c>
      <c r="T28" s="24"/>
      <c r="U28" s="24"/>
      <c r="V28" s="24"/>
    </row>
    <row r="29" spans="1:22">
      <c r="A29" s="13">
        <v>24</v>
      </c>
      <c r="B29" s="12" t="s">
        <v>85</v>
      </c>
      <c r="C29" s="23" t="s">
        <v>29</v>
      </c>
      <c r="D29" s="25">
        <v>749</v>
      </c>
      <c r="E29" s="36">
        <v>38376</v>
      </c>
      <c r="F29" s="13">
        <v>8</v>
      </c>
      <c r="G29" s="15" t="s">
        <v>154</v>
      </c>
      <c r="H29" s="14">
        <v>6</v>
      </c>
      <c r="I29" s="15" t="s">
        <v>154</v>
      </c>
      <c r="J29" s="16"/>
      <c r="K29" s="13"/>
      <c r="L29" s="15"/>
      <c r="M29" s="14"/>
      <c r="N29" s="15"/>
      <c r="O29" s="13"/>
      <c r="P29" s="13"/>
      <c r="Q29" s="13"/>
      <c r="R29" s="16">
        <f t="shared" si="0"/>
        <v>14</v>
      </c>
    </row>
    <row r="30" spans="1:22">
      <c r="A30" s="13">
        <v>25</v>
      </c>
      <c r="B30" s="22" t="s">
        <v>224</v>
      </c>
      <c r="C30" s="22" t="s">
        <v>33</v>
      </c>
      <c r="D30" s="26">
        <v>3051</v>
      </c>
      <c r="E30" s="36">
        <v>37529</v>
      </c>
      <c r="F30" s="13"/>
      <c r="G30" s="15"/>
      <c r="H30" s="14"/>
      <c r="I30" s="15"/>
      <c r="J30" s="16">
        <v>12</v>
      </c>
      <c r="K30" s="13"/>
      <c r="L30" s="15"/>
      <c r="M30" s="14"/>
      <c r="N30" s="15"/>
      <c r="O30" s="13"/>
      <c r="P30" s="13"/>
      <c r="Q30" s="13"/>
      <c r="R30" s="16">
        <f t="shared" si="0"/>
        <v>12</v>
      </c>
      <c r="S30" s="24"/>
    </row>
    <row r="31" spans="1:22">
      <c r="A31" s="13">
        <v>26</v>
      </c>
      <c r="B31" s="22" t="s">
        <v>225</v>
      </c>
      <c r="C31" s="23" t="s">
        <v>141</v>
      </c>
      <c r="D31" s="25">
        <v>3342</v>
      </c>
      <c r="E31" s="36">
        <v>37270</v>
      </c>
      <c r="F31" s="13"/>
      <c r="G31" s="15"/>
      <c r="H31" s="14"/>
      <c r="I31" s="15"/>
      <c r="J31" s="16">
        <v>12</v>
      </c>
      <c r="K31" s="13"/>
      <c r="L31" s="15"/>
      <c r="M31" s="14"/>
      <c r="N31" s="15"/>
      <c r="O31" s="13"/>
      <c r="P31" s="13"/>
      <c r="Q31" s="13"/>
      <c r="R31" s="16">
        <f t="shared" si="0"/>
        <v>12</v>
      </c>
      <c r="S31" s="24"/>
    </row>
    <row r="32" spans="1:22">
      <c r="A32" s="13">
        <v>27</v>
      </c>
      <c r="B32" s="22" t="s">
        <v>226</v>
      </c>
      <c r="C32" s="23" t="s">
        <v>32</v>
      </c>
      <c r="D32" s="25">
        <v>955</v>
      </c>
      <c r="E32" s="36">
        <v>37803</v>
      </c>
      <c r="F32" s="13"/>
      <c r="G32" s="15"/>
      <c r="H32" s="14"/>
      <c r="I32" s="15"/>
      <c r="J32" s="16">
        <v>12</v>
      </c>
      <c r="K32" s="13"/>
      <c r="L32" s="15"/>
      <c r="M32" s="14"/>
      <c r="N32" s="15"/>
      <c r="O32" s="13"/>
      <c r="P32" s="13"/>
      <c r="Q32" s="13"/>
      <c r="R32" s="16">
        <f t="shared" si="0"/>
        <v>12</v>
      </c>
      <c r="S32" s="24"/>
    </row>
    <row r="33" spans="1:22">
      <c r="A33" s="13">
        <v>28</v>
      </c>
      <c r="B33" s="22" t="s">
        <v>163</v>
      </c>
      <c r="C33" s="23" t="s">
        <v>30</v>
      </c>
      <c r="D33" s="25">
        <v>550</v>
      </c>
      <c r="E33" s="36">
        <v>37497</v>
      </c>
      <c r="F33" s="13"/>
      <c r="G33" s="15"/>
      <c r="H33" s="14">
        <v>8</v>
      </c>
      <c r="I33" s="15" t="s">
        <v>35</v>
      </c>
      <c r="J33" s="16"/>
      <c r="K33" s="13"/>
      <c r="L33" s="15"/>
      <c r="M33" s="14"/>
      <c r="N33" s="15"/>
      <c r="O33" s="13"/>
      <c r="P33" s="13"/>
      <c r="Q33" s="13"/>
      <c r="R33" s="16">
        <f t="shared" si="0"/>
        <v>8</v>
      </c>
    </row>
    <row r="34" spans="1:22">
      <c r="A34" s="13">
        <v>29</v>
      </c>
      <c r="B34" s="12" t="s">
        <v>83</v>
      </c>
      <c r="C34" s="23" t="s">
        <v>29</v>
      </c>
      <c r="D34" s="25">
        <v>749</v>
      </c>
      <c r="E34" s="36">
        <v>38128</v>
      </c>
      <c r="F34" s="13">
        <v>8</v>
      </c>
      <c r="G34" s="15" t="s">
        <v>154</v>
      </c>
      <c r="H34" s="14"/>
      <c r="I34" s="15"/>
      <c r="J34" s="16"/>
      <c r="K34" s="13"/>
      <c r="L34" s="15"/>
      <c r="M34" s="14"/>
      <c r="N34" s="15"/>
      <c r="O34" s="13"/>
      <c r="P34" s="13"/>
      <c r="Q34" s="13"/>
      <c r="R34" s="16">
        <f t="shared" si="0"/>
        <v>8</v>
      </c>
      <c r="S34" s="24"/>
    </row>
    <row r="35" spans="1:22">
      <c r="A35" s="13">
        <v>30</v>
      </c>
      <c r="B35" s="12" t="s">
        <v>119</v>
      </c>
      <c r="C35" s="23" t="s">
        <v>30</v>
      </c>
      <c r="D35" s="25">
        <v>550</v>
      </c>
      <c r="E35" s="36">
        <v>38285</v>
      </c>
      <c r="F35" s="13">
        <v>1</v>
      </c>
      <c r="G35" s="15" t="s">
        <v>35</v>
      </c>
      <c r="H35" s="14">
        <v>6</v>
      </c>
      <c r="I35" s="15" t="s">
        <v>35</v>
      </c>
      <c r="J35" s="16"/>
      <c r="K35" s="13"/>
      <c r="L35" s="15"/>
      <c r="M35" s="14"/>
      <c r="N35" s="15"/>
      <c r="O35" s="13"/>
      <c r="P35" s="13"/>
      <c r="Q35" s="13"/>
      <c r="R35" s="16">
        <f t="shared" si="0"/>
        <v>7</v>
      </c>
    </row>
    <row r="36" spans="1:22">
      <c r="A36" s="13">
        <v>31</v>
      </c>
      <c r="B36" s="12" t="s">
        <v>144</v>
      </c>
      <c r="C36" s="22" t="s">
        <v>29</v>
      </c>
      <c r="D36" s="26">
        <v>749</v>
      </c>
      <c r="E36" s="36">
        <v>38237</v>
      </c>
      <c r="F36" s="13">
        <v>1</v>
      </c>
      <c r="G36" s="15" t="s">
        <v>154</v>
      </c>
      <c r="H36" s="14">
        <v>6</v>
      </c>
      <c r="I36" s="15" t="s">
        <v>154</v>
      </c>
      <c r="J36" s="16"/>
      <c r="K36" s="13"/>
      <c r="L36" s="15"/>
      <c r="M36" s="14"/>
      <c r="N36" s="15"/>
      <c r="O36" s="13"/>
      <c r="P36" s="13"/>
      <c r="Q36" s="13"/>
      <c r="R36" s="16">
        <f t="shared" si="0"/>
        <v>7</v>
      </c>
      <c r="S36" s="24"/>
    </row>
    <row r="37" spans="1:22">
      <c r="A37" s="13">
        <v>32</v>
      </c>
      <c r="B37" s="12" t="s">
        <v>175</v>
      </c>
      <c r="C37" s="20" t="s">
        <v>61</v>
      </c>
      <c r="D37" s="20">
        <v>2695</v>
      </c>
      <c r="E37" s="36">
        <v>37306</v>
      </c>
      <c r="F37" s="13"/>
      <c r="G37" s="15"/>
      <c r="H37" s="14">
        <v>6</v>
      </c>
      <c r="I37" s="15" t="s">
        <v>154</v>
      </c>
      <c r="J37" s="16"/>
      <c r="K37" s="13"/>
      <c r="L37" s="15"/>
      <c r="M37" s="14"/>
      <c r="N37" s="15"/>
      <c r="O37" s="13"/>
      <c r="P37" s="13"/>
      <c r="Q37" s="13"/>
      <c r="R37" s="16">
        <f t="shared" si="0"/>
        <v>6</v>
      </c>
      <c r="T37" s="24"/>
      <c r="U37" s="24"/>
      <c r="V37" s="24"/>
    </row>
    <row r="38" spans="1:22">
      <c r="A38" s="13">
        <v>33</v>
      </c>
      <c r="B38" s="12" t="s">
        <v>176</v>
      </c>
      <c r="C38" s="23" t="s">
        <v>29</v>
      </c>
      <c r="D38" s="25">
        <v>749</v>
      </c>
      <c r="E38" s="36">
        <v>38090</v>
      </c>
      <c r="F38" s="13"/>
      <c r="G38" s="15"/>
      <c r="H38" s="14">
        <v>6</v>
      </c>
      <c r="I38" s="15" t="s">
        <v>154</v>
      </c>
      <c r="J38" s="16"/>
      <c r="K38" s="13"/>
      <c r="L38" s="15"/>
      <c r="M38" s="14"/>
      <c r="N38" s="15"/>
      <c r="O38" s="13"/>
      <c r="P38" s="13"/>
      <c r="Q38" s="13"/>
      <c r="R38" s="16">
        <f t="shared" ref="R38:R54" si="1">+F38+H38+J38+K38+M38-O38+P38+Q38</f>
        <v>6</v>
      </c>
      <c r="T38" s="24"/>
      <c r="U38" s="24"/>
      <c r="V38" s="24"/>
    </row>
    <row r="39" spans="1:22">
      <c r="A39" s="13">
        <v>34</v>
      </c>
      <c r="B39" s="12" t="s">
        <v>127</v>
      </c>
      <c r="C39" s="23" t="s">
        <v>33</v>
      </c>
      <c r="D39" s="25">
        <v>3051</v>
      </c>
      <c r="E39" s="36">
        <v>37804</v>
      </c>
      <c r="F39" s="13">
        <v>6</v>
      </c>
      <c r="G39" s="15" t="s">
        <v>154</v>
      </c>
      <c r="H39" s="14"/>
      <c r="I39" s="15"/>
      <c r="J39" s="16"/>
      <c r="K39" s="13"/>
      <c r="L39" s="15"/>
      <c r="M39" s="14"/>
      <c r="N39" s="15"/>
      <c r="O39" s="13"/>
      <c r="P39" s="13"/>
      <c r="Q39" s="13"/>
      <c r="R39" s="16">
        <f t="shared" si="1"/>
        <v>6</v>
      </c>
      <c r="T39" s="24"/>
      <c r="U39" s="24"/>
      <c r="V39" s="24"/>
    </row>
    <row r="40" spans="1:22">
      <c r="A40" s="13">
        <v>35</v>
      </c>
      <c r="B40" s="12" t="s">
        <v>128</v>
      </c>
      <c r="C40" s="23" t="s">
        <v>33</v>
      </c>
      <c r="D40" s="25">
        <v>3051</v>
      </c>
      <c r="E40" s="36">
        <v>38236</v>
      </c>
      <c r="F40" s="13">
        <v>6</v>
      </c>
      <c r="G40" s="15" t="s">
        <v>154</v>
      </c>
      <c r="H40" s="14"/>
      <c r="I40" s="15"/>
      <c r="J40" s="16"/>
      <c r="K40" s="13"/>
      <c r="L40" s="15"/>
      <c r="M40" s="14"/>
      <c r="N40" s="15"/>
      <c r="O40" s="13"/>
      <c r="P40" s="13"/>
      <c r="Q40" s="13"/>
      <c r="R40" s="16">
        <f t="shared" si="1"/>
        <v>6</v>
      </c>
      <c r="S40" s="24"/>
    </row>
    <row r="41" spans="1:22">
      <c r="A41" s="13">
        <v>36</v>
      </c>
      <c r="B41" s="12" t="s">
        <v>108</v>
      </c>
      <c r="C41" s="23" t="s">
        <v>32</v>
      </c>
      <c r="D41" s="25">
        <v>955</v>
      </c>
      <c r="E41" s="36">
        <v>38044</v>
      </c>
      <c r="F41" s="13">
        <v>1</v>
      </c>
      <c r="G41" s="15" t="s">
        <v>35</v>
      </c>
      <c r="H41" s="14">
        <v>3</v>
      </c>
      <c r="I41" s="15" t="s">
        <v>154</v>
      </c>
      <c r="J41" s="16"/>
      <c r="K41" s="13"/>
      <c r="L41" s="15"/>
      <c r="M41" s="14"/>
      <c r="N41" s="15"/>
      <c r="O41" s="13"/>
      <c r="P41" s="13"/>
      <c r="Q41" s="13"/>
      <c r="R41" s="16">
        <f t="shared" si="1"/>
        <v>4</v>
      </c>
    </row>
    <row r="42" spans="1:22">
      <c r="A42" s="13">
        <v>37</v>
      </c>
      <c r="B42" s="12" t="s">
        <v>133</v>
      </c>
      <c r="C42" s="23" t="s">
        <v>62</v>
      </c>
      <c r="D42" s="25">
        <v>2104</v>
      </c>
      <c r="E42" s="36">
        <v>37789</v>
      </c>
      <c r="F42" s="13">
        <v>1</v>
      </c>
      <c r="G42" s="15" t="s">
        <v>35</v>
      </c>
      <c r="H42" s="14"/>
      <c r="I42" s="15"/>
      <c r="J42" s="16">
        <v>2</v>
      </c>
      <c r="K42" s="13"/>
      <c r="L42" s="15"/>
      <c r="M42" s="14"/>
      <c r="N42" s="15"/>
      <c r="O42" s="13"/>
      <c r="P42" s="13"/>
      <c r="Q42" s="13"/>
      <c r="R42" s="16">
        <f t="shared" si="1"/>
        <v>3</v>
      </c>
    </row>
    <row r="43" spans="1:22">
      <c r="A43" s="13">
        <v>38</v>
      </c>
      <c r="B43" s="12" t="s">
        <v>153</v>
      </c>
      <c r="C43" s="20" t="s">
        <v>61</v>
      </c>
      <c r="D43" s="20">
        <v>2695</v>
      </c>
      <c r="E43" s="36">
        <v>37813</v>
      </c>
      <c r="F43" s="13">
        <v>2</v>
      </c>
      <c r="G43" s="15" t="s">
        <v>154</v>
      </c>
      <c r="H43" s="14">
        <v>1</v>
      </c>
      <c r="I43" s="15" t="s">
        <v>154</v>
      </c>
      <c r="J43" s="16"/>
      <c r="K43" s="13"/>
      <c r="L43" s="15"/>
      <c r="M43" s="14"/>
      <c r="N43" s="15"/>
      <c r="O43" s="13"/>
      <c r="P43" s="13"/>
      <c r="Q43" s="13"/>
      <c r="R43" s="16">
        <f t="shared" si="1"/>
        <v>3</v>
      </c>
    </row>
    <row r="44" spans="1:22">
      <c r="A44" s="13">
        <v>39</v>
      </c>
      <c r="B44" s="22" t="s">
        <v>227</v>
      </c>
      <c r="C44" s="22" t="s">
        <v>141</v>
      </c>
      <c r="D44" s="26">
        <v>3342</v>
      </c>
      <c r="E44" s="36">
        <v>37445</v>
      </c>
      <c r="F44" s="13"/>
      <c r="G44" s="15"/>
      <c r="H44" s="14"/>
      <c r="I44" s="15"/>
      <c r="J44" s="16">
        <v>2</v>
      </c>
      <c r="K44" s="13"/>
      <c r="L44" s="15"/>
      <c r="M44" s="14"/>
      <c r="N44" s="15"/>
      <c r="O44" s="13"/>
      <c r="P44" s="13"/>
      <c r="Q44" s="13"/>
      <c r="R44" s="16">
        <f t="shared" si="1"/>
        <v>2</v>
      </c>
      <c r="S44" s="24"/>
    </row>
    <row r="45" spans="1:22">
      <c r="A45" s="13">
        <v>40</v>
      </c>
      <c r="B45" s="22" t="s">
        <v>228</v>
      </c>
      <c r="C45" s="23" t="s">
        <v>150</v>
      </c>
      <c r="D45" s="25">
        <v>3414</v>
      </c>
      <c r="E45" s="36">
        <v>36978</v>
      </c>
      <c r="F45" s="13"/>
      <c r="G45" s="15"/>
      <c r="H45" s="14"/>
      <c r="I45" s="15"/>
      <c r="J45" s="16">
        <v>2</v>
      </c>
      <c r="K45" s="13"/>
      <c r="L45" s="15"/>
      <c r="M45" s="14"/>
      <c r="N45" s="15"/>
      <c r="O45" s="13"/>
      <c r="P45" s="13"/>
      <c r="Q45" s="13"/>
      <c r="R45" s="16">
        <f t="shared" si="1"/>
        <v>2</v>
      </c>
      <c r="S45" s="24"/>
    </row>
    <row r="46" spans="1:22">
      <c r="A46" s="13">
        <v>41</v>
      </c>
      <c r="B46" s="22" t="s">
        <v>164</v>
      </c>
      <c r="C46" s="22" t="s">
        <v>165</v>
      </c>
      <c r="D46" s="26">
        <v>61</v>
      </c>
      <c r="E46" s="36">
        <v>38238</v>
      </c>
      <c r="F46" s="13"/>
      <c r="G46" s="15"/>
      <c r="H46" s="14">
        <v>2</v>
      </c>
      <c r="I46" s="15" t="s">
        <v>35</v>
      </c>
      <c r="J46" s="16"/>
      <c r="K46" s="13"/>
      <c r="L46" s="15"/>
      <c r="M46" s="14"/>
      <c r="N46" s="15"/>
      <c r="O46" s="13"/>
      <c r="P46" s="13"/>
      <c r="Q46" s="13"/>
      <c r="R46" s="16">
        <f t="shared" si="1"/>
        <v>2</v>
      </c>
    </row>
    <row r="47" spans="1:22">
      <c r="A47" s="13">
        <v>42</v>
      </c>
      <c r="B47" s="12" t="s">
        <v>197</v>
      </c>
      <c r="C47" s="23" t="s">
        <v>57</v>
      </c>
      <c r="D47" s="23">
        <v>2938</v>
      </c>
      <c r="E47" s="36">
        <v>38013</v>
      </c>
      <c r="F47" s="13"/>
      <c r="G47" s="15"/>
      <c r="H47" s="14">
        <v>2</v>
      </c>
      <c r="I47" s="15" t="s">
        <v>154</v>
      </c>
      <c r="J47" s="16"/>
      <c r="K47" s="13"/>
      <c r="L47" s="15"/>
      <c r="M47" s="14"/>
      <c r="N47" s="15"/>
      <c r="O47" s="13"/>
      <c r="P47" s="13"/>
      <c r="Q47" s="13"/>
      <c r="R47" s="16">
        <f t="shared" si="1"/>
        <v>2</v>
      </c>
    </row>
    <row r="48" spans="1:22">
      <c r="A48" s="13">
        <v>43</v>
      </c>
      <c r="B48" s="22" t="s">
        <v>168</v>
      </c>
      <c r="C48" s="23" t="s">
        <v>166</v>
      </c>
      <c r="D48" s="25">
        <v>328</v>
      </c>
      <c r="E48" s="36">
        <v>38680</v>
      </c>
      <c r="F48" s="13"/>
      <c r="G48" s="15"/>
      <c r="H48" s="14">
        <v>1</v>
      </c>
      <c r="I48" s="15" t="s">
        <v>35</v>
      </c>
      <c r="J48" s="16"/>
      <c r="K48" s="13"/>
      <c r="L48" s="15"/>
      <c r="M48" s="14"/>
      <c r="N48" s="15"/>
      <c r="O48" s="13"/>
      <c r="P48" s="13"/>
      <c r="Q48" s="13"/>
      <c r="R48" s="16">
        <f t="shared" si="1"/>
        <v>1</v>
      </c>
    </row>
    <row r="49" spans="1:22">
      <c r="A49" s="13">
        <v>44</v>
      </c>
      <c r="B49" s="22" t="s">
        <v>167</v>
      </c>
      <c r="C49" s="22" t="s">
        <v>166</v>
      </c>
      <c r="D49" s="26">
        <v>328</v>
      </c>
      <c r="E49" s="36">
        <v>38717</v>
      </c>
      <c r="F49" s="13"/>
      <c r="G49" s="15"/>
      <c r="H49" s="14">
        <v>1</v>
      </c>
      <c r="I49" s="15" t="s">
        <v>35</v>
      </c>
      <c r="J49" s="16"/>
      <c r="K49" s="13"/>
      <c r="L49" s="15"/>
      <c r="M49" s="14"/>
      <c r="N49" s="15"/>
      <c r="O49" s="13"/>
      <c r="P49" s="13"/>
      <c r="Q49" s="13"/>
      <c r="R49" s="16">
        <f t="shared" si="1"/>
        <v>1</v>
      </c>
    </row>
    <row r="50" spans="1:22">
      <c r="A50" s="13">
        <v>45</v>
      </c>
      <c r="B50" s="12" t="s">
        <v>177</v>
      </c>
      <c r="C50" s="23" t="s">
        <v>29</v>
      </c>
      <c r="D50" s="25">
        <v>749</v>
      </c>
      <c r="E50" s="36">
        <v>38574</v>
      </c>
      <c r="F50" s="13"/>
      <c r="G50" s="15"/>
      <c r="H50" s="14">
        <v>1</v>
      </c>
      <c r="I50" s="15" t="s">
        <v>154</v>
      </c>
      <c r="J50" s="16"/>
      <c r="K50" s="13"/>
      <c r="L50" s="15"/>
      <c r="M50" s="14"/>
      <c r="N50" s="15"/>
      <c r="O50" s="13"/>
      <c r="P50" s="13"/>
      <c r="Q50" s="13"/>
      <c r="R50" s="16">
        <f t="shared" si="1"/>
        <v>1</v>
      </c>
      <c r="T50" s="24"/>
      <c r="U50" s="24"/>
      <c r="V50" s="24"/>
    </row>
    <row r="51" spans="1:22">
      <c r="A51" s="13">
        <v>46</v>
      </c>
      <c r="B51" s="12" t="s">
        <v>131</v>
      </c>
      <c r="C51" s="23" t="s">
        <v>150</v>
      </c>
      <c r="D51" s="25">
        <v>3414</v>
      </c>
      <c r="E51" s="36">
        <v>38543</v>
      </c>
      <c r="F51" s="13">
        <v>1</v>
      </c>
      <c r="G51" s="15" t="s">
        <v>35</v>
      </c>
      <c r="H51" s="14"/>
      <c r="I51" s="15"/>
      <c r="J51" s="16"/>
      <c r="K51" s="13"/>
      <c r="L51" s="15"/>
      <c r="M51" s="14"/>
      <c r="N51" s="15"/>
      <c r="O51" s="13"/>
      <c r="P51" s="13"/>
      <c r="Q51" s="13"/>
      <c r="R51" s="16">
        <f t="shared" si="1"/>
        <v>1</v>
      </c>
      <c r="S51" s="24"/>
      <c r="T51" s="24"/>
      <c r="U51" s="24"/>
      <c r="V51" s="24"/>
    </row>
    <row r="52" spans="1:22">
      <c r="A52" s="13">
        <v>47</v>
      </c>
      <c r="B52" s="12" t="s">
        <v>130</v>
      </c>
      <c r="C52" s="23" t="s">
        <v>33</v>
      </c>
      <c r="D52" s="25">
        <v>3051</v>
      </c>
      <c r="E52" s="36">
        <v>37884</v>
      </c>
      <c r="F52" s="13">
        <v>1</v>
      </c>
      <c r="G52" s="15" t="s">
        <v>154</v>
      </c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si="1"/>
        <v>1</v>
      </c>
    </row>
    <row r="53" spans="1:22">
      <c r="A53" s="13">
        <v>48</v>
      </c>
      <c r="B53" s="12" t="s">
        <v>138</v>
      </c>
      <c r="C53" s="23" t="s">
        <v>29</v>
      </c>
      <c r="D53" s="25">
        <v>749</v>
      </c>
      <c r="E53" s="36">
        <v>37958</v>
      </c>
      <c r="F53" s="13">
        <v>1</v>
      </c>
      <c r="G53" s="15" t="s">
        <v>154</v>
      </c>
      <c r="H53" s="14"/>
      <c r="I53" s="15"/>
      <c r="J53" s="16"/>
      <c r="K53" s="13"/>
      <c r="L53" s="15"/>
      <c r="M53" s="14"/>
      <c r="N53" s="15"/>
      <c r="O53" s="13"/>
      <c r="P53" s="13"/>
      <c r="Q53" s="13"/>
      <c r="R53" s="16">
        <f t="shared" si="1"/>
        <v>1</v>
      </c>
    </row>
    <row r="54" spans="1:22">
      <c r="A54" s="13">
        <v>49</v>
      </c>
      <c r="B54" s="12" t="s">
        <v>129</v>
      </c>
      <c r="C54" s="23" t="s">
        <v>33</v>
      </c>
      <c r="D54" s="25">
        <v>3051</v>
      </c>
      <c r="E54" s="36">
        <v>38290</v>
      </c>
      <c r="F54" s="13">
        <v>1</v>
      </c>
      <c r="G54" s="15" t="s">
        <v>154</v>
      </c>
      <c r="H54" s="14"/>
      <c r="I54" s="15"/>
      <c r="J54" s="16"/>
      <c r="K54" s="13"/>
      <c r="L54" s="15"/>
      <c r="M54" s="14"/>
      <c r="N54" s="15"/>
      <c r="O54" s="13"/>
      <c r="P54" s="13"/>
      <c r="Q54" s="13"/>
      <c r="R54" s="16">
        <f t="shared" si="1"/>
        <v>1</v>
      </c>
      <c r="S54" s="24"/>
    </row>
    <row r="55" spans="1:22" ht="12.75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7"/>
    </row>
    <row r="56" spans="1:22" ht="18">
      <c r="A56" s="58" t="s">
        <v>17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</row>
    <row r="57" spans="1:22">
      <c r="A57" s="27"/>
      <c r="B57" s="27" t="s">
        <v>14</v>
      </c>
      <c r="C57" s="33" t="s">
        <v>15</v>
      </c>
      <c r="D57" s="28" t="s">
        <v>44</v>
      </c>
      <c r="E57" s="35" t="s">
        <v>46</v>
      </c>
      <c r="F57" s="61">
        <v>1</v>
      </c>
      <c r="G57" s="62"/>
      <c r="H57" s="61">
        <v>2</v>
      </c>
      <c r="I57" s="62"/>
      <c r="J57" s="29">
        <v>3</v>
      </c>
      <c r="K57" s="61">
        <v>4</v>
      </c>
      <c r="L57" s="62"/>
      <c r="M57" s="61">
        <v>5</v>
      </c>
      <c r="N57" s="62"/>
      <c r="O57" s="28" t="s">
        <v>43</v>
      </c>
      <c r="P57" s="28">
        <v>6</v>
      </c>
      <c r="Q57" s="28" t="s">
        <v>12</v>
      </c>
      <c r="R57" s="29" t="s">
        <v>13</v>
      </c>
    </row>
    <row r="58" spans="1:22">
      <c r="A58" s="13">
        <v>1</v>
      </c>
      <c r="B58" s="12" t="s">
        <v>58</v>
      </c>
      <c r="C58" s="23" t="s">
        <v>32</v>
      </c>
      <c r="D58" s="25">
        <v>955</v>
      </c>
      <c r="E58" s="36">
        <v>38607</v>
      </c>
      <c r="F58" s="13">
        <v>20</v>
      </c>
      <c r="G58" s="15" t="s">
        <v>35</v>
      </c>
      <c r="H58" s="14">
        <v>20</v>
      </c>
      <c r="I58" s="15" t="s">
        <v>154</v>
      </c>
      <c r="J58" s="16">
        <v>40</v>
      </c>
      <c r="K58" s="13"/>
      <c r="L58" s="15"/>
      <c r="M58" s="14"/>
      <c r="N58" s="15"/>
      <c r="O58" s="13"/>
      <c r="P58" s="13"/>
      <c r="Q58" s="13">
        <v>6</v>
      </c>
      <c r="R58" s="16">
        <f t="shared" ref="R58:R89" si="2">+F58+H58+J58+K58+M58-O58+P58+Q58</f>
        <v>86</v>
      </c>
      <c r="S58" s="24"/>
    </row>
    <row r="59" spans="1:22">
      <c r="A59" s="13">
        <v>2</v>
      </c>
      <c r="B59" s="12" t="s">
        <v>100</v>
      </c>
      <c r="C59" s="23" t="s">
        <v>31</v>
      </c>
      <c r="D59" s="25">
        <v>376</v>
      </c>
      <c r="E59" s="36">
        <v>38351</v>
      </c>
      <c r="F59" s="13">
        <v>20</v>
      </c>
      <c r="G59" s="15" t="s">
        <v>154</v>
      </c>
      <c r="H59" s="14">
        <v>16</v>
      </c>
      <c r="I59" s="15" t="s">
        <v>154</v>
      </c>
      <c r="J59" s="16">
        <v>32</v>
      </c>
      <c r="K59" s="13"/>
      <c r="L59" s="15"/>
      <c r="M59" s="14"/>
      <c r="N59" s="15"/>
      <c r="O59" s="13"/>
      <c r="P59" s="13"/>
      <c r="Q59" s="13">
        <v>6</v>
      </c>
      <c r="R59" s="16">
        <f t="shared" si="2"/>
        <v>74</v>
      </c>
      <c r="S59" s="24"/>
      <c r="T59" s="24"/>
      <c r="U59" s="24"/>
      <c r="V59" s="24"/>
    </row>
    <row r="60" spans="1:22">
      <c r="A60" s="13">
        <v>3</v>
      </c>
      <c r="B60" s="12" t="s">
        <v>72</v>
      </c>
      <c r="C60" s="23" t="s">
        <v>73</v>
      </c>
      <c r="D60" s="25">
        <v>3324</v>
      </c>
      <c r="E60" s="36">
        <v>38683</v>
      </c>
      <c r="F60" s="13">
        <v>16</v>
      </c>
      <c r="G60" s="15" t="s">
        <v>35</v>
      </c>
      <c r="H60" s="14">
        <v>16</v>
      </c>
      <c r="I60" s="15" t="s">
        <v>35</v>
      </c>
      <c r="J60" s="16">
        <v>24</v>
      </c>
      <c r="K60" s="13"/>
      <c r="L60" s="15"/>
      <c r="M60" s="14"/>
      <c r="N60" s="15"/>
      <c r="O60" s="13"/>
      <c r="P60" s="13"/>
      <c r="Q60" s="13">
        <v>6</v>
      </c>
      <c r="R60" s="16">
        <f t="shared" si="2"/>
        <v>62</v>
      </c>
      <c r="S60" s="24"/>
    </row>
    <row r="61" spans="1:22">
      <c r="A61" s="13">
        <v>4</v>
      </c>
      <c r="B61" s="12" t="s">
        <v>54</v>
      </c>
      <c r="C61" s="23" t="s">
        <v>30</v>
      </c>
      <c r="D61" s="25">
        <v>550</v>
      </c>
      <c r="E61" s="36">
        <v>39140</v>
      </c>
      <c r="F61" s="13">
        <v>12</v>
      </c>
      <c r="G61" s="15" t="s">
        <v>35</v>
      </c>
      <c r="H61" s="14">
        <v>20</v>
      </c>
      <c r="I61" s="15" t="s">
        <v>35</v>
      </c>
      <c r="J61" s="16">
        <v>24</v>
      </c>
      <c r="K61" s="13"/>
      <c r="L61" s="15"/>
      <c r="M61" s="14"/>
      <c r="N61" s="15"/>
      <c r="O61" s="13"/>
      <c r="P61" s="13"/>
      <c r="Q61" s="13"/>
      <c r="R61" s="16">
        <f t="shared" si="2"/>
        <v>56</v>
      </c>
    </row>
    <row r="62" spans="1:22">
      <c r="A62" s="13">
        <v>5</v>
      </c>
      <c r="B62" s="12" t="s">
        <v>88</v>
      </c>
      <c r="C62" s="23" t="s">
        <v>51</v>
      </c>
      <c r="D62" s="25">
        <v>437</v>
      </c>
      <c r="E62" s="36">
        <v>37989</v>
      </c>
      <c r="F62" s="13">
        <v>8</v>
      </c>
      <c r="G62" s="15" t="s">
        <v>35</v>
      </c>
      <c r="H62" s="14">
        <v>12</v>
      </c>
      <c r="I62" s="15" t="s">
        <v>35</v>
      </c>
      <c r="J62" s="16">
        <v>16</v>
      </c>
      <c r="K62" s="13"/>
      <c r="L62" s="15"/>
      <c r="M62" s="14"/>
      <c r="N62" s="15"/>
      <c r="O62" s="13"/>
      <c r="P62" s="13"/>
      <c r="Q62" s="13">
        <v>6</v>
      </c>
      <c r="R62" s="16">
        <f t="shared" si="2"/>
        <v>42</v>
      </c>
    </row>
    <row r="63" spans="1:22">
      <c r="A63" s="13">
        <v>6</v>
      </c>
      <c r="B63" s="12" t="s">
        <v>123</v>
      </c>
      <c r="C63" s="22" t="s">
        <v>29</v>
      </c>
      <c r="D63" s="26">
        <v>749</v>
      </c>
      <c r="E63" s="36">
        <v>38645</v>
      </c>
      <c r="F63" s="13">
        <v>8</v>
      </c>
      <c r="G63" s="15" t="s">
        <v>154</v>
      </c>
      <c r="H63" s="14">
        <v>8</v>
      </c>
      <c r="I63" s="15" t="s">
        <v>154</v>
      </c>
      <c r="J63" s="16">
        <v>16</v>
      </c>
      <c r="K63" s="13"/>
      <c r="L63" s="15"/>
      <c r="M63" s="14"/>
      <c r="N63" s="15"/>
      <c r="O63" s="13"/>
      <c r="P63" s="13"/>
      <c r="Q63" s="13">
        <v>6</v>
      </c>
      <c r="R63" s="16">
        <f t="shared" si="2"/>
        <v>38</v>
      </c>
    </row>
    <row r="64" spans="1:22">
      <c r="A64" s="13">
        <v>7</v>
      </c>
      <c r="B64" s="12" t="s">
        <v>101</v>
      </c>
      <c r="C64" s="23" t="s">
        <v>32</v>
      </c>
      <c r="D64" s="25">
        <v>955</v>
      </c>
      <c r="E64" s="36">
        <v>39141</v>
      </c>
      <c r="F64" s="13">
        <v>8</v>
      </c>
      <c r="G64" s="15" t="s">
        <v>35</v>
      </c>
      <c r="H64" s="14">
        <v>12</v>
      </c>
      <c r="I64" s="15" t="s">
        <v>154</v>
      </c>
      <c r="J64" s="16">
        <v>16</v>
      </c>
      <c r="K64" s="13"/>
      <c r="L64" s="15"/>
      <c r="M64" s="14"/>
      <c r="N64" s="15"/>
      <c r="O64" s="13"/>
      <c r="P64" s="13"/>
      <c r="Q64" s="13"/>
      <c r="R64" s="16">
        <f t="shared" si="2"/>
        <v>36</v>
      </c>
    </row>
    <row r="65" spans="1:22">
      <c r="A65" s="13">
        <v>8</v>
      </c>
      <c r="B65" s="12" t="s">
        <v>63</v>
      </c>
      <c r="C65" s="23" t="s">
        <v>33</v>
      </c>
      <c r="D65" s="25">
        <v>3051</v>
      </c>
      <c r="E65" s="36">
        <v>39251</v>
      </c>
      <c r="F65" s="13">
        <v>8</v>
      </c>
      <c r="G65" s="15" t="s">
        <v>154</v>
      </c>
      <c r="H65" s="14">
        <v>12</v>
      </c>
      <c r="I65" s="15" t="s">
        <v>154</v>
      </c>
      <c r="J65" s="16">
        <v>16</v>
      </c>
      <c r="K65" s="13"/>
      <c r="L65" s="15"/>
      <c r="M65" s="14"/>
      <c r="N65" s="15"/>
      <c r="O65" s="13"/>
      <c r="P65" s="13"/>
      <c r="Q65" s="13"/>
      <c r="R65" s="16">
        <f t="shared" si="2"/>
        <v>36</v>
      </c>
      <c r="T65" s="24"/>
      <c r="U65" s="24"/>
      <c r="V65" s="24"/>
    </row>
    <row r="66" spans="1:22">
      <c r="A66" s="13">
        <v>9</v>
      </c>
      <c r="B66" s="12" t="s">
        <v>85</v>
      </c>
      <c r="C66" s="22" t="s">
        <v>29</v>
      </c>
      <c r="D66" s="26">
        <v>749</v>
      </c>
      <c r="E66" s="36">
        <v>38376</v>
      </c>
      <c r="F66" s="13">
        <v>6</v>
      </c>
      <c r="G66" s="15" t="s">
        <v>154</v>
      </c>
      <c r="H66" s="14">
        <v>6</v>
      </c>
      <c r="I66" s="15" t="s">
        <v>154</v>
      </c>
      <c r="J66" s="16">
        <v>12</v>
      </c>
      <c r="K66" s="13"/>
      <c r="L66" s="15"/>
      <c r="M66" s="14"/>
      <c r="N66" s="15"/>
      <c r="O66" s="13"/>
      <c r="P66" s="13"/>
      <c r="Q66" s="13">
        <v>6</v>
      </c>
      <c r="R66" s="16">
        <f t="shared" si="2"/>
        <v>30</v>
      </c>
      <c r="T66" s="24"/>
      <c r="U66" s="24"/>
      <c r="V66" s="24"/>
    </row>
    <row r="67" spans="1:22">
      <c r="A67" s="13">
        <v>10</v>
      </c>
      <c r="B67" s="22" t="s">
        <v>147</v>
      </c>
      <c r="C67" s="22" t="s">
        <v>141</v>
      </c>
      <c r="D67" s="26">
        <v>3342</v>
      </c>
      <c r="E67" s="36">
        <v>38257</v>
      </c>
      <c r="F67" s="13">
        <v>6</v>
      </c>
      <c r="G67" s="15" t="s">
        <v>35</v>
      </c>
      <c r="H67" s="14">
        <v>8</v>
      </c>
      <c r="I67" s="15" t="s">
        <v>35</v>
      </c>
      <c r="J67" s="16">
        <v>12</v>
      </c>
      <c r="K67" s="13"/>
      <c r="L67" s="15"/>
      <c r="M67" s="14"/>
      <c r="N67" s="15"/>
      <c r="O67" s="13"/>
      <c r="P67" s="13"/>
      <c r="Q67" s="13"/>
      <c r="R67" s="16">
        <f t="shared" si="2"/>
        <v>26</v>
      </c>
    </row>
    <row r="68" spans="1:22">
      <c r="A68" s="13">
        <v>11</v>
      </c>
      <c r="B68" s="22" t="s">
        <v>74</v>
      </c>
      <c r="C68" s="22" t="s">
        <v>150</v>
      </c>
      <c r="D68" s="26">
        <v>3414</v>
      </c>
      <c r="E68" s="37">
        <v>38462</v>
      </c>
      <c r="F68" s="13">
        <v>6</v>
      </c>
      <c r="G68" s="15" t="s">
        <v>35</v>
      </c>
      <c r="H68" s="14">
        <v>8</v>
      </c>
      <c r="I68" s="15" t="s">
        <v>154</v>
      </c>
      <c r="J68" s="16">
        <v>12</v>
      </c>
      <c r="K68" s="13"/>
      <c r="L68" s="15"/>
      <c r="M68" s="14"/>
      <c r="N68" s="15"/>
      <c r="O68" s="13"/>
      <c r="P68" s="13"/>
      <c r="Q68" s="13"/>
      <c r="R68" s="16">
        <f t="shared" si="2"/>
        <v>26</v>
      </c>
      <c r="S68" s="24"/>
      <c r="T68" s="24"/>
      <c r="U68" s="24"/>
      <c r="V68" s="24"/>
    </row>
    <row r="69" spans="1:22">
      <c r="A69" s="13">
        <v>12</v>
      </c>
      <c r="B69" s="12" t="s">
        <v>87</v>
      </c>
      <c r="C69" s="23" t="s">
        <v>29</v>
      </c>
      <c r="D69" s="25">
        <v>749</v>
      </c>
      <c r="E69" s="36">
        <v>39377</v>
      </c>
      <c r="F69" s="13">
        <v>6</v>
      </c>
      <c r="G69" s="15" t="s">
        <v>154</v>
      </c>
      <c r="H69" s="14">
        <v>8</v>
      </c>
      <c r="I69" s="15" t="s">
        <v>154</v>
      </c>
      <c r="J69" s="16">
        <v>12</v>
      </c>
      <c r="K69" s="13"/>
      <c r="L69" s="15"/>
      <c r="M69" s="14"/>
      <c r="N69" s="15"/>
      <c r="O69" s="13"/>
      <c r="P69" s="13"/>
      <c r="Q69" s="13"/>
      <c r="R69" s="16">
        <f t="shared" si="2"/>
        <v>26</v>
      </c>
      <c r="S69" s="24"/>
      <c r="T69" s="24"/>
      <c r="U69" s="24"/>
      <c r="V69" s="24"/>
    </row>
    <row r="70" spans="1:22">
      <c r="A70" s="13">
        <v>13</v>
      </c>
      <c r="B70" s="12" t="s">
        <v>132</v>
      </c>
      <c r="C70" s="23" t="s">
        <v>57</v>
      </c>
      <c r="D70" s="23">
        <v>2938</v>
      </c>
      <c r="E70" s="36">
        <v>38467</v>
      </c>
      <c r="F70" s="13">
        <v>6</v>
      </c>
      <c r="G70" s="15" t="s">
        <v>154</v>
      </c>
      <c r="H70" s="14">
        <v>8</v>
      </c>
      <c r="I70" s="15" t="s">
        <v>154</v>
      </c>
      <c r="J70" s="16">
        <v>12</v>
      </c>
      <c r="K70" s="13"/>
      <c r="L70" s="15"/>
      <c r="M70" s="14"/>
      <c r="N70" s="15"/>
      <c r="O70" s="13"/>
      <c r="P70" s="13"/>
      <c r="Q70" s="13"/>
      <c r="R70" s="16">
        <f t="shared" si="2"/>
        <v>26</v>
      </c>
    </row>
    <row r="71" spans="1:22">
      <c r="A71" s="13">
        <v>14</v>
      </c>
      <c r="B71" s="12" t="s">
        <v>129</v>
      </c>
      <c r="C71" s="23" t="s">
        <v>33</v>
      </c>
      <c r="D71" s="25">
        <v>3051</v>
      </c>
      <c r="E71" s="36">
        <v>38290</v>
      </c>
      <c r="F71" s="13">
        <v>8</v>
      </c>
      <c r="G71" s="15" t="s">
        <v>154</v>
      </c>
      <c r="H71" s="14"/>
      <c r="I71" s="15"/>
      <c r="J71" s="16">
        <v>12</v>
      </c>
      <c r="K71" s="13"/>
      <c r="L71" s="15"/>
      <c r="M71" s="14"/>
      <c r="N71" s="15"/>
      <c r="O71" s="13"/>
      <c r="P71" s="13"/>
      <c r="Q71" s="13">
        <v>6</v>
      </c>
      <c r="R71" s="16">
        <f t="shared" si="2"/>
        <v>26</v>
      </c>
    </row>
    <row r="72" spans="1:22">
      <c r="A72" s="13">
        <v>15</v>
      </c>
      <c r="B72" s="22" t="s">
        <v>148</v>
      </c>
      <c r="C72" s="23" t="s">
        <v>141</v>
      </c>
      <c r="D72" s="25">
        <v>3342</v>
      </c>
      <c r="E72" s="36">
        <v>38059</v>
      </c>
      <c r="F72" s="13">
        <v>12</v>
      </c>
      <c r="G72" s="15" t="s">
        <v>35</v>
      </c>
      <c r="H72" s="14">
        <v>12</v>
      </c>
      <c r="I72" s="15" t="s">
        <v>35</v>
      </c>
      <c r="J72" s="16"/>
      <c r="K72" s="13"/>
      <c r="L72" s="15"/>
      <c r="M72" s="14"/>
      <c r="N72" s="15"/>
      <c r="O72" s="13"/>
      <c r="P72" s="13"/>
      <c r="Q72" s="13"/>
      <c r="R72" s="16">
        <f t="shared" si="2"/>
        <v>24</v>
      </c>
    </row>
    <row r="73" spans="1:22">
      <c r="A73" s="13">
        <v>16</v>
      </c>
      <c r="B73" s="12" t="s">
        <v>128</v>
      </c>
      <c r="C73" s="22" t="s">
        <v>33</v>
      </c>
      <c r="D73" s="26">
        <v>3051</v>
      </c>
      <c r="E73" s="37">
        <v>38236</v>
      </c>
      <c r="F73" s="13">
        <v>8</v>
      </c>
      <c r="G73" s="15" t="s">
        <v>154</v>
      </c>
      <c r="H73" s="13"/>
      <c r="I73" s="15"/>
      <c r="J73" s="13">
        <v>6</v>
      </c>
      <c r="K73" s="13"/>
      <c r="L73" s="15"/>
      <c r="M73" s="13"/>
      <c r="N73" s="15"/>
      <c r="O73" s="13"/>
      <c r="P73" s="13"/>
      <c r="Q73" s="13">
        <v>6</v>
      </c>
      <c r="R73" s="13">
        <f t="shared" si="2"/>
        <v>20</v>
      </c>
      <c r="S73" s="51"/>
    </row>
    <row r="74" spans="1:22">
      <c r="A74" s="13">
        <v>17</v>
      </c>
      <c r="B74" s="12" t="s">
        <v>112</v>
      </c>
      <c r="C74" s="23" t="s">
        <v>29</v>
      </c>
      <c r="D74" s="25">
        <v>749</v>
      </c>
      <c r="E74" s="37">
        <v>38727</v>
      </c>
      <c r="F74" s="13">
        <v>3</v>
      </c>
      <c r="G74" s="15" t="s">
        <v>154</v>
      </c>
      <c r="H74" s="14">
        <v>4</v>
      </c>
      <c r="I74" s="15" t="s">
        <v>154</v>
      </c>
      <c r="J74" s="16">
        <v>12</v>
      </c>
      <c r="K74" s="13"/>
      <c r="L74" s="15"/>
      <c r="M74" s="14"/>
      <c r="N74" s="15"/>
      <c r="O74" s="13"/>
      <c r="P74" s="13"/>
      <c r="Q74" s="13"/>
      <c r="R74" s="16">
        <f t="shared" si="2"/>
        <v>19</v>
      </c>
      <c r="S74" s="24"/>
      <c r="T74" s="24"/>
      <c r="U74" s="24"/>
      <c r="V74" s="24"/>
    </row>
    <row r="75" spans="1:22">
      <c r="A75" s="13">
        <v>18</v>
      </c>
      <c r="B75" s="22" t="s">
        <v>111</v>
      </c>
      <c r="C75" s="23" t="s">
        <v>57</v>
      </c>
      <c r="D75" s="23">
        <v>2938</v>
      </c>
      <c r="E75" s="36">
        <v>38824</v>
      </c>
      <c r="F75" s="13">
        <v>12</v>
      </c>
      <c r="G75" s="15" t="s">
        <v>154</v>
      </c>
      <c r="H75" s="14">
        <v>6</v>
      </c>
      <c r="I75" s="15" t="s">
        <v>154</v>
      </c>
      <c r="J75" s="16"/>
      <c r="K75" s="13"/>
      <c r="L75" s="15"/>
      <c r="M75" s="14"/>
      <c r="N75" s="15"/>
      <c r="O75" s="13"/>
      <c r="P75" s="13"/>
      <c r="Q75" s="13"/>
      <c r="R75" s="16">
        <f t="shared" si="2"/>
        <v>18</v>
      </c>
    </row>
    <row r="76" spans="1:22">
      <c r="A76" s="13">
        <v>19</v>
      </c>
      <c r="B76" s="12" t="s">
        <v>83</v>
      </c>
      <c r="C76" s="23" t="s">
        <v>29</v>
      </c>
      <c r="D76" s="25">
        <v>749</v>
      </c>
      <c r="E76" s="36">
        <v>38128</v>
      </c>
      <c r="F76" s="13">
        <v>16</v>
      </c>
      <c r="G76" s="15" t="s">
        <v>154</v>
      </c>
      <c r="H76" s="14"/>
      <c r="I76" s="15"/>
      <c r="J76" s="16"/>
      <c r="K76" s="13"/>
      <c r="L76" s="15"/>
      <c r="M76" s="14"/>
      <c r="N76" s="15"/>
      <c r="O76" s="13"/>
      <c r="P76" s="13"/>
      <c r="Q76" s="13"/>
      <c r="R76" s="16">
        <f t="shared" si="2"/>
        <v>16</v>
      </c>
    </row>
    <row r="77" spans="1:22">
      <c r="A77" s="13">
        <v>20</v>
      </c>
      <c r="B77" s="12" t="s">
        <v>108</v>
      </c>
      <c r="C77" s="23" t="s">
        <v>32</v>
      </c>
      <c r="D77" s="25">
        <v>955</v>
      </c>
      <c r="E77" s="36">
        <v>38044</v>
      </c>
      <c r="F77" s="13">
        <v>1</v>
      </c>
      <c r="G77" s="15" t="s">
        <v>35</v>
      </c>
      <c r="H77" s="14">
        <v>6</v>
      </c>
      <c r="I77" s="15" t="s">
        <v>154</v>
      </c>
      <c r="J77" s="16">
        <v>8</v>
      </c>
      <c r="K77" s="13"/>
      <c r="L77" s="15"/>
      <c r="M77" s="14"/>
      <c r="N77" s="15"/>
      <c r="O77" s="13"/>
      <c r="P77" s="13"/>
      <c r="Q77" s="13"/>
      <c r="R77" s="16">
        <f t="shared" si="2"/>
        <v>15</v>
      </c>
      <c r="S77" s="24"/>
    </row>
    <row r="78" spans="1:22">
      <c r="A78" s="13">
        <v>21</v>
      </c>
      <c r="B78" s="12" t="s">
        <v>197</v>
      </c>
      <c r="C78" s="23" t="s">
        <v>57</v>
      </c>
      <c r="D78" s="23">
        <v>2938</v>
      </c>
      <c r="E78" s="37">
        <v>38013</v>
      </c>
      <c r="F78" s="13"/>
      <c r="G78" s="15"/>
      <c r="H78" s="14">
        <v>6</v>
      </c>
      <c r="I78" s="15" t="s">
        <v>154</v>
      </c>
      <c r="J78" s="16">
        <v>8</v>
      </c>
      <c r="K78" s="13"/>
      <c r="L78" s="15"/>
      <c r="M78" s="14"/>
      <c r="N78" s="15"/>
      <c r="O78" s="13"/>
      <c r="P78" s="13"/>
      <c r="Q78" s="13"/>
      <c r="R78" s="16">
        <f t="shared" si="2"/>
        <v>14</v>
      </c>
    </row>
    <row r="79" spans="1:22">
      <c r="A79" s="13">
        <v>22</v>
      </c>
      <c r="B79" s="22" t="s">
        <v>77</v>
      </c>
      <c r="C79" s="22" t="s">
        <v>30</v>
      </c>
      <c r="D79" s="26">
        <v>550</v>
      </c>
      <c r="E79" s="36">
        <v>38851</v>
      </c>
      <c r="F79" s="13">
        <v>6</v>
      </c>
      <c r="G79" s="15" t="s">
        <v>35</v>
      </c>
      <c r="H79" s="14">
        <v>8</v>
      </c>
      <c r="I79" s="15" t="s">
        <v>35</v>
      </c>
      <c r="J79" s="16"/>
      <c r="K79" s="13"/>
      <c r="L79" s="15"/>
      <c r="M79" s="14"/>
      <c r="N79" s="15"/>
      <c r="O79" s="13"/>
      <c r="P79" s="13"/>
      <c r="Q79" s="13"/>
      <c r="R79" s="16">
        <f t="shared" si="2"/>
        <v>14</v>
      </c>
    </row>
    <row r="80" spans="1:22">
      <c r="A80" s="13">
        <v>23</v>
      </c>
      <c r="B80" s="22" t="s">
        <v>75</v>
      </c>
      <c r="C80" s="23" t="s">
        <v>30</v>
      </c>
      <c r="D80" s="25">
        <v>550</v>
      </c>
      <c r="E80" s="36">
        <v>39431</v>
      </c>
      <c r="F80" s="13">
        <v>6</v>
      </c>
      <c r="G80" s="15" t="s">
        <v>35</v>
      </c>
      <c r="H80" s="14">
        <v>8</v>
      </c>
      <c r="I80" s="15" t="s">
        <v>35</v>
      </c>
      <c r="J80" s="16"/>
      <c r="K80" s="13"/>
      <c r="L80" s="15"/>
      <c r="M80" s="14"/>
      <c r="N80" s="15"/>
      <c r="O80" s="13"/>
      <c r="P80" s="13"/>
      <c r="Q80" s="13"/>
      <c r="R80" s="16">
        <f t="shared" si="2"/>
        <v>14</v>
      </c>
    </row>
    <row r="81" spans="1:22">
      <c r="A81" s="13">
        <v>24</v>
      </c>
      <c r="B81" s="12" t="s">
        <v>86</v>
      </c>
      <c r="C81" s="23" t="s">
        <v>51</v>
      </c>
      <c r="D81" s="25">
        <v>437</v>
      </c>
      <c r="E81" s="36">
        <v>39084</v>
      </c>
      <c r="F81" s="13">
        <v>6</v>
      </c>
      <c r="G81" s="15" t="s">
        <v>35</v>
      </c>
      <c r="H81" s="14">
        <v>8</v>
      </c>
      <c r="I81" s="15" t="s">
        <v>35</v>
      </c>
      <c r="J81" s="16"/>
      <c r="K81" s="13"/>
      <c r="L81" s="15"/>
      <c r="M81" s="14"/>
      <c r="N81" s="15"/>
      <c r="O81" s="13"/>
      <c r="P81" s="13"/>
      <c r="Q81" s="13"/>
      <c r="R81" s="16">
        <f t="shared" si="2"/>
        <v>14</v>
      </c>
    </row>
    <row r="82" spans="1:22">
      <c r="A82" s="13">
        <v>25</v>
      </c>
      <c r="B82" s="22" t="s">
        <v>78</v>
      </c>
      <c r="C82" s="22" t="s">
        <v>150</v>
      </c>
      <c r="D82" s="26">
        <v>3414</v>
      </c>
      <c r="E82" s="36">
        <v>38726</v>
      </c>
      <c r="F82" s="13">
        <v>8</v>
      </c>
      <c r="G82" s="15" t="s">
        <v>35</v>
      </c>
      <c r="H82" s="14">
        <v>6</v>
      </c>
      <c r="I82" s="15" t="s">
        <v>154</v>
      </c>
      <c r="J82" s="16"/>
      <c r="K82" s="13"/>
      <c r="L82" s="15"/>
      <c r="M82" s="14"/>
      <c r="N82" s="15"/>
      <c r="O82" s="13"/>
      <c r="P82" s="13"/>
      <c r="Q82" s="13"/>
      <c r="R82" s="16">
        <f t="shared" si="2"/>
        <v>14</v>
      </c>
    </row>
    <row r="83" spans="1:22">
      <c r="A83" s="13">
        <v>26</v>
      </c>
      <c r="B83" s="12" t="s">
        <v>217</v>
      </c>
      <c r="C83" s="22" t="s">
        <v>51</v>
      </c>
      <c r="D83" s="26">
        <v>437</v>
      </c>
      <c r="E83" s="36">
        <v>38672</v>
      </c>
      <c r="F83" s="13"/>
      <c r="G83" s="15"/>
      <c r="H83" s="14"/>
      <c r="I83" s="15"/>
      <c r="J83" s="16">
        <v>12</v>
      </c>
      <c r="K83" s="13"/>
      <c r="L83" s="15"/>
      <c r="M83" s="14"/>
      <c r="N83" s="15"/>
      <c r="O83" s="13"/>
      <c r="P83" s="13"/>
      <c r="Q83" s="13"/>
      <c r="R83" s="16">
        <f t="shared" si="2"/>
        <v>12</v>
      </c>
    </row>
    <row r="84" spans="1:22">
      <c r="A84" s="13">
        <v>27</v>
      </c>
      <c r="B84" s="12" t="s">
        <v>177</v>
      </c>
      <c r="C84" s="22" t="s">
        <v>29</v>
      </c>
      <c r="D84" s="26">
        <v>749</v>
      </c>
      <c r="E84" s="36">
        <v>38574</v>
      </c>
      <c r="F84" s="13"/>
      <c r="G84" s="15"/>
      <c r="H84" s="14">
        <v>1</v>
      </c>
      <c r="I84" s="15" t="s">
        <v>154</v>
      </c>
      <c r="J84" s="16">
        <v>8</v>
      </c>
      <c r="K84" s="13"/>
      <c r="L84" s="15"/>
      <c r="M84" s="14"/>
      <c r="N84" s="15"/>
      <c r="O84" s="13"/>
      <c r="P84" s="13"/>
      <c r="Q84" s="13">
        <v>3</v>
      </c>
      <c r="R84" s="16">
        <f t="shared" si="2"/>
        <v>12</v>
      </c>
    </row>
    <row r="85" spans="1:22">
      <c r="A85" s="13">
        <v>28</v>
      </c>
      <c r="B85" s="12" t="s">
        <v>156</v>
      </c>
      <c r="C85" s="22" t="s">
        <v>157</v>
      </c>
      <c r="D85" s="26">
        <v>2882</v>
      </c>
      <c r="E85" s="36">
        <v>38824</v>
      </c>
      <c r="F85" s="13">
        <v>12</v>
      </c>
      <c r="G85" s="15" t="s">
        <v>154</v>
      </c>
      <c r="H85" s="14"/>
      <c r="I85" s="15"/>
      <c r="J85" s="16"/>
      <c r="K85" s="13"/>
      <c r="L85" s="15"/>
      <c r="M85" s="14"/>
      <c r="N85" s="15"/>
      <c r="O85" s="13"/>
      <c r="P85" s="13"/>
      <c r="Q85" s="13"/>
      <c r="R85" s="16">
        <f t="shared" si="2"/>
        <v>12</v>
      </c>
    </row>
    <row r="86" spans="1:22">
      <c r="A86" s="13">
        <v>29</v>
      </c>
      <c r="B86" s="12" t="s">
        <v>125</v>
      </c>
      <c r="C86" s="23" t="s">
        <v>29</v>
      </c>
      <c r="D86" s="25">
        <v>749</v>
      </c>
      <c r="E86" s="36">
        <v>38870</v>
      </c>
      <c r="F86" s="13">
        <v>6</v>
      </c>
      <c r="G86" s="15" t="s">
        <v>154</v>
      </c>
      <c r="H86" s="14">
        <v>4</v>
      </c>
      <c r="I86" s="15" t="s">
        <v>154</v>
      </c>
      <c r="J86" s="16"/>
      <c r="K86" s="13"/>
      <c r="L86" s="15"/>
      <c r="M86" s="14"/>
      <c r="N86" s="15"/>
      <c r="O86" s="13"/>
      <c r="P86" s="13"/>
      <c r="Q86" s="13"/>
      <c r="R86" s="16">
        <f t="shared" si="2"/>
        <v>10</v>
      </c>
    </row>
    <row r="87" spans="1:22">
      <c r="A87" s="13">
        <v>30</v>
      </c>
      <c r="B87" s="12" t="s">
        <v>144</v>
      </c>
      <c r="C87" s="22" t="s">
        <v>29</v>
      </c>
      <c r="D87" s="26">
        <v>749</v>
      </c>
      <c r="E87" s="36">
        <v>38237</v>
      </c>
      <c r="F87" s="13">
        <v>6</v>
      </c>
      <c r="G87" s="15" t="s">
        <v>154</v>
      </c>
      <c r="H87" s="14">
        <v>4</v>
      </c>
      <c r="I87" s="15" t="s">
        <v>154</v>
      </c>
      <c r="J87" s="16"/>
      <c r="K87" s="13"/>
      <c r="L87" s="15"/>
      <c r="M87" s="14"/>
      <c r="N87" s="15"/>
      <c r="O87" s="13"/>
      <c r="P87" s="13"/>
      <c r="Q87" s="13"/>
      <c r="R87" s="16">
        <f t="shared" si="2"/>
        <v>10</v>
      </c>
      <c r="T87" s="24"/>
      <c r="U87" s="24"/>
      <c r="V87" s="24"/>
    </row>
    <row r="88" spans="1:22">
      <c r="A88" s="13">
        <v>31</v>
      </c>
      <c r="B88" s="12" t="s">
        <v>119</v>
      </c>
      <c r="C88" s="22" t="s">
        <v>30</v>
      </c>
      <c r="D88" s="26">
        <v>550</v>
      </c>
      <c r="E88" s="36">
        <v>38285</v>
      </c>
      <c r="F88" s="13">
        <v>3</v>
      </c>
      <c r="G88" s="15" t="s">
        <v>35</v>
      </c>
      <c r="H88" s="14">
        <v>6</v>
      </c>
      <c r="I88" s="15" t="s">
        <v>35</v>
      </c>
      <c r="J88" s="16"/>
      <c r="K88" s="13"/>
      <c r="L88" s="15"/>
      <c r="M88" s="14"/>
      <c r="N88" s="15"/>
      <c r="O88" s="13"/>
      <c r="P88" s="13"/>
      <c r="Q88" s="13"/>
      <c r="R88" s="16">
        <f t="shared" si="2"/>
        <v>9</v>
      </c>
    </row>
    <row r="89" spans="1:22">
      <c r="A89" s="13">
        <v>32</v>
      </c>
      <c r="B89" s="12" t="s">
        <v>59</v>
      </c>
      <c r="C89" s="23" t="s">
        <v>30</v>
      </c>
      <c r="D89" s="25">
        <v>550</v>
      </c>
      <c r="E89" s="36">
        <v>39277</v>
      </c>
      <c r="F89" s="13">
        <v>8</v>
      </c>
      <c r="G89" s="15" t="s">
        <v>35</v>
      </c>
      <c r="H89" s="14">
        <v>1</v>
      </c>
      <c r="I89" s="15" t="s">
        <v>35</v>
      </c>
      <c r="J89" s="16"/>
      <c r="K89" s="13"/>
      <c r="L89" s="15"/>
      <c r="M89" s="14"/>
      <c r="N89" s="15"/>
      <c r="O89" s="13"/>
      <c r="P89" s="13"/>
      <c r="Q89" s="13"/>
      <c r="R89" s="16">
        <f t="shared" si="2"/>
        <v>9</v>
      </c>
    </row>
    <row r="90" spans="1:22">
      <c r="A90" s="13">
        <v>33</v>
      </c>
      <c r="B90" s="12" t="s">
        <v>122</v>
      </c>
      <c r="C90" s="23" t="s">
        <v>150</v>
      </c>
      <c r="D90" s="25">
        <v>3414</v>
      </c>
      <c r="E90" s="36">
        <v>38859</v>
      </c>
      <c r="F90" s="13">
        <v>6</v>
      </c>
      <c r="G90" s="15" t="s">
        <v>35</v>
      </c>
      <c r="H90" s="14">
        <v>3</v>
      </c>
      <c r="I90" s="15" t="s">
        <v>154</v>
      </c>
      <c r="J90" s="16"/>
      <c r="K90" s="13"/>
      <c r="L90" s="15"/>
      <c r="M90" s="14"/>
      <c r="N90" s="15"/>
      <c r="O90" s="13"/>
      <c r="P90" s="13"/>
      <c r="Q90" s="13"/>
      <c r="R90" s="16">
        <f t="shared" ref="R90:R118" si="3">+F90+H90+J90+K90+M90-O90+P90+Q90</f>
        <v>9</v>
      </c>
    </row>
    <row r="91" spans="1:22">
      <c r="A91" s="13">
        <v>34</v>
      </c>
      <c r="B91" s="12" t="s">
        <v>218</v>
      </c>
      <c r="C91" s="23" t="s">
        <v>51</v>
      </c>
      <c r="D91" s="25">
        <v>437</v>
      </c>
      <c r="E91" s="36">
        <v>38362</v>
      </c>
      <c r="F91" s="13"/>
      <c r="G91" s="15"/>
      <c r="H91" s="14"/>
      <c r="I91" s="15"/>
      <c r="J91" s="16">
        <v>8</v>
      </c>
      <c r="K91" s="13"/>
      <c r="L91" s="15"/>
      <c r="M91" s="14"/>
      <c r="N91" s="15"/>
      <c r="O91" s="13"/>
      <c r="P91" s="13"/>
      <c r="Q91" s="13"/>
      <c r="R91" s="16">
        <f t="shared" si="3"/>
        <v>8</v>
      </c>
    </row>
    <row r="92" spans="1:22">
      <c r="A92" s="13">
        <v>35</v>
      </c>
      <c r="B92" s="12" t="s">
        <v>110</v>
      </c>
      <c r="C92" s="22" t="s">
        <v>29</v>
      </c>
      <c r="D92" s="26">
        <v>749</v>
      </c>
      <c r="E92" s="36">
        <v>39361</v>
      </c>
      <c r="F92" s="13">
        <v>2</v>
      </c>
      <c r="G92" s="15" t="s">
        <v>154</v>
      </c>
      <c r="H92" s="14">
        <v>6</v>
      </c>
      <c r="I92" s="15" t="s">
        <v>154</v>
      </c>
      <c r="J92" s="16"/>
      <c r="K92" s="13"/>
      <c r="L92" s="15"/>
      <c r="M92" s="14"/>
      <c r="N92" s="15"/>
      <c r="O92" s="13"/>
      <c r="P92" s="13"/>
      <c r="Q92" s="13"/>
      <c r="R92" s="16">
        <f t="shared" si="3"/>
        <v>8</v>
      </c>
    </row>
    <row r="93" spans="1:22">
      <c r="A93" s="13">
        <v>36</v>
      </c>
      <c r="B93" s="12" t="s">
        <v>124</v>
      </c>
      <c r="C93" s="20" t="s">
        <v>61</v>
      </c>
      <c r="D93" s="20">
        <v>2695</v>
      </c>
      <c r="E93" s="36">
        <v>38740</v>
      </c>
      <c r="F93" s="13">
        <v>6</v>
      </c>
      <c r="G93" s="15" t="s">
        <v>154</v>
      </c>
      <c r="H93" s="14">
        <v>2</v>
      </c>
      <c r="I93" s="15" t="s">
        <v>154</v>
      </c>
      <c r="J93" s="16"/>
      <c r="K93" s="13"/>
      <c r="L93" s="15"/>
      <c r="M93" s="14"/>
      <c r="N93" s="15"/>
      <c r="O93" s="13"/>
      <c r="P93" s="13"/>
      <c r="Q93" s="13"/>
      <c r="R93" s="16">
        <f t="shared" si="3"/>
        <v>8</v>
      </c>
    </row>
    <row r="94" spans="1:22">
      <c r="A94" s="13">
        <v>37</v>
      </c>
      <c r="B94" s="12" t="s">
        <v>82</v>
      </c>
      <c r="C94" s="22" t="s">
        <v>29</v>
      </c>
      <c r="D94" s="26">
        <v>749</v>
      </c>
      <c r="E94" s="36">
        <v>39120</v>
      </c>
      <c r="F94" s="13">
        <v>1</v>
      </c>
      <c r="G94" s="15" t="s">
        <v>154</v>
      </c>
      <c r="H94" s="14">
        <v>6</v>
      </c>
      <c r="I94" s="15" t="s">
        <v>154</v>
      </c>
      <c r="J94" s="16"/>
      <c r="K94" s="13"/>
      <c r="L94" s="15"/>
      <c r="M94" s="14"/>
      <c r="N94" s="15"/>
      <c r="O94" s="13"/>
      <c r="P94" s="13"/>
      <c r="Q94" s="13"/>
      <c r="R94" s="16">
        <f t="shared" si="3"/>
        <v>7</v>
      </c>
    </row>
    <row r="95" spans="1:22">
      <c r="A95" s="13">
        <v>38</v>
      </c>
      <c r="B95" s="22" t="s">
        <v>164</v>
      </c>
      <c r="C95" s="22" t="s">
        <v>165</v>
      </c>
      <c r="D95" s="26">
        <v>61</v>
      </c>
      <c r="E95" s="36">
        <v>38238</v>
      </c>
      <c r="F95" s="13"/>
      <c r="G95" s="15"/>
      <c r="H95" s="14">
        <v>6</v>
      </c>
      <c r="I95" s="15" t="s">
        <v>35</v>
      </c>
      <c r="J95" s="16"/>
      <c r="K95" s="13"/>
      <c r="L95" s="15"/>
      <c r="M95" s="14"/>
      <c r="N95" s="15"/>
      <c r="O95" s="13"/>
      <c r="P95" s="13"/>
      <c r="Q95" s="13"/>
      <c r="R95" s="16">
        <f t="shared" si="3"/>
        <v>6</v>
      </c>
      <c r="T95" s="24"/>
      <c r="U95" s="24"/>
      <c r="V95" s="24"/>
    </row>
    <row r="96" spans="1:22">
      <c r="A96" s="13">
        <v>39</v>
      </c>
      <c r="B96" s="12" t="s">
        <v>178</v>
      </c>
      <c r="C96" s="22" t="s">
        <v>114</v>
      </c>
      <c r="D96" s="26">
        <v>3340</v>
      </c>
      <c r="E96" s="36">
        <v>39120</v>
      </c>
      <c r="F96" s="13"/>
      <c r="G96" s="15"/>
      <c r="H96" s="14">
        <v>6</v>
      </c>
      <c r="I96" s="15" t="s">
        <v>154</v>
      </c>
      <c r="J96" s="16"/>
      <c r="K96" s="13"/>
      <c r="L96" s="15"/>
      <c r="M96" s="14"/>
      <c r="N96" s="15"/>
      <c r="O96" s="13"/>
      <c r="P96" s="13"/>
      <c r="Q96" s="13"/>
      <c r="R96" s="16">
        <f t="shared" si="3"/>
        <v>6</v>
      </c>
    </row>
    <row r="97" spans="1:22">
      <c r="A97" s="13">
        <v>40</v>
      </c>
      <c r="B97" s="12" t="s">
        <v>139</v>
      </c>
      <c r="C97" s="22" t="s">
        <v>57</v>
      </c>
      <c r="D97" s="22">
        <v>2938</v>
      </c>
      <c r="E97" s="36">
        <v>39092</v>
      </c>
      <c r="F97" s="13">
        <v>1</v>
      </c>
      <c r="G97" s="15" t="s">
        <v>154</v>
      </c>
      <c r="H97" s="14">
        <v>4</v>
      </c>
      <c r="I97" s="15" t="s">
        <v>154</v>
      </c>
      <c r="J97" s="16"/>
      <c r="K97" s="13"/>
      <c r="L97" s="15"/>
      <c r="M97" s="14"/>
      <c r="N97" s="15"/>
      <c r="O97" s="13"/>
      <c r="P97" s="13"/>
      <c r="Q97" s="13"/>
      <c r="R97" s="16">
        <f t="shared" si="3"/>
        <v>5</v>
      </c>
    </row>
    <row r="98" spans="1:22">
      <c r="A98" s="13">
        <v>41</v>
      </c>
      <c r="B98" s="12" t="s">
        <v>219</v>
      </c>
      <c r="C98" s="23" t="s">
        <v>51</v>
      </c>
      <c r="D98" s="25">
        <v>437</v>
      </c>
      <c r="E98" s="36">
        <v>38029</v>
      </c>
      <c r="F98" s="13"/>
      <c r="G98" s="15"/>
      <c r="H98" s="14"/>
      <c r="I98" s="15"/>
      <c r="J98" s="16">
        <v>4</v>
      </c>
      <c r="K98" s="13"/>
      <c r="L98" s="15"/>
      <c r="M98" s="14"/>
      <c r="N98" s="15"/>
      <c r="O98" s="13"/>
      <c r="P98" s="13"/>
      <c r="Q98" s="13"/>
      <c r="R98" s="16">
        <f t="shared" si="3"/>
        <v>4</v>
      </c>
    </row>
    <row r="99" spans="1:22">
      <c r="A99" s="13">
        <v>42</v>
      </c>
      <c r="B99" s="22" t="s">
        <v>168</v>
      </c>
      <c r="C99" s="23" t="s">
        <v>166</v>
      </c>
      <c r="D99" s="25">
        <v>328</v>
      </c>
      <c r="E99" s="36">
        <v>38680</v>
      </c>
      <c r="F99" s="13"/>
      <c r="G99" s="15"/>
      <c r="H99" s="14">
        <v>2</v>
      </c>
      <c r="I99" s="15" t="s">
        <v>35</v>
      </c>
      <c r="J99" s="16">
        <v>2</v>
      </c>
      <c r="K99" s="13"/>
      <c r="L99" s="15"/>
      <c r="M99" s="14"/>
      <c r="N99" s="15"/>
      <c r="O99" s="13"/>
      <c r="P99" s="13"/>
      <c r="Q99" s="13"/>
      <c r="R99" s="16">
        <f t="shared" si="3"/>
        <v>4</v>
      </c>
      <c r="T99" s="24"/>
      <c r="U99" s="24"/>
      <c r="V99" s="24"/>
    </row>
    <row r="100" spans="1:22">
      <c r="A100" s="13">
        <v>43</v>
      </c>
      <c r="B100" s="12" t="s">
        <v>176</v>
      </c>
      <c r="C100" s="22" t="s">
        <v>29</v>
      </c>
      <c r="D100" s="26">
        <v>749</v>
      </c>
      <c r="E100" s="36">
        <v>38090</v>
      </c>
      <c r="F100" s="13"/>
      <c r="G100" s="15"/>
      <c r="H100" s="14">
        <v>4</v>
      </c>
      <c r="I100" s="15" t="s">
        <v>154</v>
      </c>
      <c r="J100" s="16"/>
      <c r="K100" s="13"/>
      <c r="L100" s="15"/>
      <c r="M100" s="14"/>
      <c r="N100" s="15"/>
      <c r="O100" s="13"/>
      <c r="P100" s="13"/>
      <c r="Q100" s="13"/>
      <c r="R100" s="16">
        <f t="shared" si="3"/>
        <v>4</v>
      </c>
    </row>
    <row r="101" spans="1:22">
      <c r="A101" s="13">
        <v>44</v>
      </c>
      <c r="B101" s="12" t="s">
        <v>196</v>
      </c>
      <c r="C101" s="22" t="s">
        <v>57</v>
      </c>
      <c r="D101" s="22">
        <v>2938</v>
      </c>
      <c r="E101" s="36">
        <v>38899</v>
      </c>
      <c r="F101" s="13"/>
      <c r="G101" s="15"/>
      <c r="H101" s="14">
        <v>4</v>
      </c>
      <c r="I101" s="15" t="s">
        <v>154</v>
      </c>
      <c r="J101" s="16"/>
      <c r="K101" s="13"/>
      <c r="L101" s="15"/>
      <c r="M101" s="14"/>
      <c r="N101" s="15"/>
      <c r="O101" s="13"/>
      <c r="P101" s="13"/>
      <c r="Q101" s="13"/>
      <c r="R101" s="16">
        <f t="shared" si="3"/>
        <v>4</v>
      </c>
    </row>
    <row r="102" spans="1:22">
      <c r="A102" s="13">
        <v>45</v>
      </c>
      <c r="B102" s="22" t="s">
        <v>167</v>
      </c>
      <c r="C102" s="22" t="s">
        <v>166</v>
      </c>
      <c r="D102" s="26">
        <v>328</v>
      </c>
      <c r="E102" s="36">
        <v>38717</v>
      </c>
      <c r="F102" s="13"/>
      <c r="G102" s="15"/>
      <c r="H102" s="14">
        <v>1</v>
      </c>
      <c r="I102" s="15" t="s">
        <v>35</v>
      </c>
      <c r="J102" s="16">
        <v>2</v>
      </c>
      <c r="K102" s="13"/>
      <c r="L102" s="15"/>
      <c r="M102" s="14"/>
      <c r="N102" s="15"/>
      <c r="O102" s="13"/>
      <c r="P102" s="13"/>
      <c r="Q102" s="13"/>
      <c r="R102" s="16">
        <f t="shared" si="3"/>
        <v>3</v>
      </c>
      <c r="T102" s="24"/>
      <c r="U102" s="24"/>
      <c r="V102" s="24"/>
    </row>
    <row r="103" spans="1:22">
      <c r="A103" s="13">
        <v>46</v>
      </c>
      <c r="B103" s="22" t="s">
        <v>169</v>
      </c>
      <c r="C103" s="23" t="s">
        <v>62</v>
      </c>
      <c r="D103" s="25">
        <v>2104</v>
      </c>
      <c r="E103" s="36">
        <v>38980</v>
      </c>
      <c r="F103" s="13"/>
      <c r="G103" s="15"/>
      <c r="H103" s="14">
        <v>3</v>
      </c>
      <c r="I103" s="15" t="s">
        <v>35</v>
      </c>
      <c r="J103" s="16"/>
      <c r="K103" s="13"/>
      <c r="L103" s="15"/>
      <c r="M103" s="14"/>
      <c r="N103" s="15"/>
      <c r="O103" s="13"/>
      <c r="P103" s="13"/>
      <c r="Q103" s="13"/>
      <c r="R103" s="16">
        <f t="shared" si="3"/>
        <v>3</v>
      </c>
    </row>
    <row r="104" spans="1:22">
      <c r="A104" s="13">
        <v>47</v>
      </c>
      <c r="B104" s="12" t="s">
        <v>220</v>
      </c>
      <c r="C104" s="23" t="s">
        <v>166</v>
      </c>
      <c r="D104" s="25">
        <v>328</v>
      </c>
      <c r="E104" s="37">
        <v>38439</v>
      </c>
      <c r="F104" s="13"/>
      <c r="G104" s="15"/>
      <c r="H104" s="14"/>
      <c r="I104" s="15"/>
      <c r="J104" s="16">
        <v>2</v>
      </c>
      <c r="K104" s="13"/>
      <c r="L104" s="15"/>
      <c r="M104" s="14"/>
      <c r="N104" s="15"/>
      <c r="O104" s="13"/>
      <c r="P104" s="13"/>
      <c r="Q104" s="13"/>
      <c r="R104" s="16">
        <f t="shared" si="3"/>
        <v>2</v>
      </c>
    </row>
    <row r="105" spans="1:22">
      <c r="A105" s="13">
        <v>48</v>
      </c>
      <c r="B105" s="12" t="s">
        <v>221</v>
      </c>
      <c r="C105" s="23" t="s">
        <v>62</v>
      </c>
      <c r="D105" s="25">
        <v>2104</v>
      </c>
      <c r="E105" s="36">
        <v>38552</v>
      </c>
      <c r="F105" s="13"/>
      <c r="G105" s="15"/>
      <c r="H105" s="14"/>
      <c r="I105" s="15"/>
      <c r="J105" s="16">
        <v>2</v>
      </c>
      <c r="K105" s="13"/>
      <c r="L105" s="15"/>
      <c r="M105" s="14"/>
      <c r="N105" s="15"/>
      <c r="O105" s="13"/>
      <c r="P105" s="13"/>
      <c r="Q105" s="13"/>
      <c r="R105" s="16">
        <f t="shared" si="3"/>
        <v>2</v>
      </c>
    </row>
    <row r="106" spans="1:22">
      <c r="A106" s="13">
        <v>49</v>
      </c>
      <c r="B106" s="12" t="s">
        <v>222</v>
      </c>
      <c r="C106" s="22" t="s">
        <v>32</v>
      </c>
      <c r="D106" s="26">
        <v>955</v>
      </c>
      <c r="E106" s="36">
        <v>38058</v>
      </c>
      <c r="F106" s="13"/>
      <c r="G106" s="15"/>
      <c r="H106" s="14"/>
      <c r="I106" s="15"/>
      <c r="J106" s="16">
        <v>2</v>
      </c>
      <c r="K106" s="13"/>
      <c r="L106" s="15"/>
      <c r="M106" s="14"/>
      <c r="N106" s="15"/>
      <c r="O106" s="13"/>
      <c r="P106" s="13"/>
      <c r="Q106" s="13"/>
      <c r="R106" s="16">
        <f t="shared" si="3"/>
        <v>2</v>
      </c>
    </row>
    <row r="107" spans="1:22">
      <c r="A107" s="13">
        <v>50</v>
      </c>
      <c r="B107" s="12" t="s">
        <v>223</v>
      </c>
      <c r="C107" s="23" t="s">
        <v>51</v>
      </c>
      <c r="D107" s="25">
        <v>437</v>
      </c>
      <c r="E107" s="37">
        <v>38293</v>
      </c>
      <c r="F107" s="13"/>
      <c r="G107" s="15"/>
      <c r="H107" s="14"/>
      <c r="I107" s="15"/>
      <c r="J107" s="16">
        <v>2</v>
      </c>
      <c r="K107" s="13"/>
      <c r="L107" s="15"/>
      <c r="M107" s="14"/>
      <c r="N107" s="15"/>
      <c r="O107" s="13"/>
      <c r="P107" s="13"/>
      <c r="Q107" s="13"/>
      <c r="R107" s="16">
        <f t="shared" si="3"/>
        <v>2</v>
      </c>
    </row>
    <row r="108" spans="1:22">
      <c r="A108" s="13">
        <v>51</v>
      </c>
      <c r="B108" s="22" t="s">
        <v>106</v>
      </c>
      <c r="C108" s="22" t="s">
        <v>62</v>
      </c>
      <c r="D108" s="26">
        <v>2104</v>
      </c>
      <c r="E108" s="36">
        <v>38848</v>
      </c>
      <c r="F108" s="13">
        <v>1</v>
      </c>
      <c r="G108" s="15" t="s">
        <v>35</v>
      </c>
      <c r="H108" s="14">
        <v>1</v>
      </c>
      <c r="I108" s="15" t="s">
        <v>35</v>
      </c>
      <c r="J108" s="16"/>
      <c r="K108" s="13"/>
      <c r="L108" s="15"/>
      <c r="M108" s="14"/>
      <c r="N108" s="15"/>
      <c r="O108" s="13"/>
      <c r="P108" s="13"/>
      <c r="Q108" s="13"/>
      <c r="R108" s="16">
        <f t="shared" si="3"/>
        <v>2</v>
      </c>
    </row>
    <row r="109" spans="1:22">
      <c r="A109" s="13">
        <v>52</v>
      </c>
      <c r="B109" s="12" t="s">
        <v>152</v>
      </c>
      <c r="C109" s="22" t="s">
        <v>51</v>
      </c>
      <c r="D109" s="26">
        <v>437</v>
      </c>
      <c r="E109" s="37">
        <v>39109</v>
      </c>
      <c r="F109" s="13">
        <v>1</v>
      </c>
      <c r="G109" s="14" t="s">
        <v>35</v>
      </c>
      <c r="H109" s="13">
        <v>1</v>
      </c>
      <c r="I109" s="15" t="s">
        <v>35</v>
      </c>
      <c r="J109" s="13"/>
      <c r="K109" s="13"/>
      <c r="L109" s="14"/>
      <c r="M109" s="13"/>
      <c r="N109" s="14"/>
      <c r="O109" s="13"/>
      <c r="P109" s="13"/>
      <c r="Q109" s="13"/>
      <c r="R109" s="16">
        <f t="shared" si="3"/>
        <v>2</v>
      </c>
    </row>
    <row r="110" spans="1:22">
      <c r="A110" s="13">
        <v>53</v>
      </c>
      <c r="B110" s="12" t="s">
        <v>126</v>
      </c>
      <c r="C110" s="22" t="s">
        <v>114</v>
      </c>
      <c r="D110" s="26">
        <v>3340</v>
      </c>
      <c r="E110" s="37">
        <v>38667</v>
      </c>
      <c r="F110" s="13">
        <v>1</v>
      </c>
      <c r="G110" s="14" t="s">
        <v>154</v>
      </c>
      <c r="H110" s="13">
        <v>1</v>
      </c>
      <c r="I110" s="14" t="s">
        <v>154</v>
      </c>
      <c r="J110" s="13"/>
      <c r="K110" s="13"/>
      <c r="L110" s="14"/>
      <c r="M110" s="13"/>
      <c r="N110" s="14"/>
      <c r="O110" s="13"/>
      <c r="P110" s="13"/>
      <c r="Q110" s="13"/>
      <c r="R110" s="13">
        <f t="shared" si="3"/>
        <v>2</v>
      </c>
      <c r="S110" s="51"/>
    </row>
    <row r="111" spans="1:22">
      <c r="A111" s="13">
        <v>54</v>
      </c>
      <c r="B111" s="12" t="s">
        <v>134</v>
      </c>
      <c r="C111" s="22" t="s">
        <v>51</v>
      </c>
      <c r="D111" s="26">
        <v>437</v>
      </c>
      <c r="E111" s="36">
        <v>39050</v>
      </c>
      <c r="F111" s="13">
        <v>2</v>
      </c>
      <c r="G111" s="15" t="s">
        <v>35</v>
      </c>
      <c r="H111" s="14"/>
      <c r="I111" s="15"/>
      <c r="J111" s="16"/>
      <c r="K111" s="13"/>
      <c r="L111" s="15"/>
      <c r="M111" s="14"/>
      <c r="N111" s="15"/>
      <c r="O111" s="13"/>
      <c r="P111" s="13"/>
      <c r="Q111" s="13"/>
      <c r="R111" s="16">
        <f t="shared" si="3"/>
        <v>2</v>
      </c>
      <c r="T111" s="24"/>
      <c r="U111" s="24"/>
      <c r="V111" s="24"/>
    </row>
    <row r="112" spans="1:22">
      <c r="A112" s="13">
        <v>55</v>
      </c>
      <c r="B112" s="12" t="s">
        <v>179</v>
      </c>
      <c r="C112" s="23" t="s">
        <v>29</v>
      </c>
      <c r="D112" s="25">
        <v>749</v>
      </c>
      <c r="E112" s="36">
        <v>38748</v>
      </c>
      <c r="F112" s="13"/>
      <c r="G112" s="15"/>
      <c r="H112" s="14">
        <v>1</v>
      </c>
      <c r="I112" s="15" t="s">
        <v>154</v>
      </c>
      <c r="J112" s="16"/>
      <c r="K112" s="13"/>
      <c r="L112" s="15"/>
      <c r="M112" s="14"/>
      <c r="N112" s="15"/>
      <c r="O112" s="13"/>
      <c r="P112" s="13"/>
      <c r="Q112" s="13"/>
      <c r="R112" s="16">
        <f t="shared" si="3"/>
        <v>1</v>
      </c>
    </row>
    <row r="113" spans="1:22">
      <c r="A113" s="13">
        <v>56</v>
      </c>
      <c r="B113" s="12" t="s">
        <v>180</v>
      </c>
      <c r="C113" s="23" t="s">
        <v>33</v>
      </c>
      <c r="D113" s="25">
        <v>3051</v>
      </c>
      <c r="E113" s="36">
        <v>39213</v>
      </c>
      <c r="F113" s="13"/>
      <c r="G113" s="15"/>
      <c r="H113" s="14">
        <v>1</v>
      </c>
      <c r="I113" s="15" t="s">
        <v>154</v>
      </c>
      <c r="J113" s="16"/>
      <c r="K113" s="13"/>
      <c r="L113" s="15"/>
      <c r="M113" s="14"/>
      <c r="N113" s="15"/>
      <c r="O113" s="13"/>
      <c r="P113" s="13"/>
      <c r="Q113" s="13"/>
      <c r="R113" s="16">
        <f t="shared" si="3"/>
        <v>1</v>
      </c>
    </row>
    <row r="114" spans="1:22">
      <c r="A114" s="13">
        <v>57</v>
      </c>
      <c r="B114" s="12" t="s">
        <v>181</v>
      </c>
      <c r="C114" s="23" t="s">
        <v>29</v>
      </c>
      <c r="D114" s="25">
        <v>749</v>
      </c>
      <c r="E114" s="37">
        <v>39166</v>
      </c>
      <c r="F114" s="13"/>
      <c r="G114" s="15"/>
      <c r="H114" s="14">
        <v>1</v>
      </c>
      <c r="I114" s="15" t="s">
        <v>154</v>
      </c>
      <c r="J114" s="16"/>
      <c r="K114" s="13"/>
      <c r="L114" s="15"/>
      <c r="M114" s="14"/>
      <c r="N114" s="15"/>
      <c r="O114" s="13"/>
      <c r="P114" s="13"/>
      <c r="Q114" s="13"/>
      <c r="R114" s="16">
        <f t="shared" si="3"/>
        <v>1</v>
      </c>
    </row>
    <row r="115" spans="1:22">
      <c r="A115" s="13">
        <v>58</v>
      </c>
      <c r="B115" s="12" t="s">
        <v>131</v>
      </c>
      <c r="C115" s="23" t="s">
        <v>150</v>
      </c>
      <c r="D115" s="25">
        <v>3414</v>
      </c>
      <c r="E115" s="36">
        <v>38543</v>
      </c>
      <c r="F115" s="13">
        <v>1</v>
      </c>
      <c r="G115" s="15" t="s">
        <v>35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/>
      <c r="R115" s="16">
        <f t="shared" si="3"/>
        <v>1</v>
      </c>
      <c r="T115" s="24"/>
      <c r="U115" s="24"/>
      <c r="V115" s="24"/>
    </row>
    <row r="116" spans="1:22">
      <c r="A116" s="13">
        <v>59</v>
      </c>
      <c r="B116" s="12" t="s">
        <v>105</v>
      </c>
      <c r="C116" s="23" t="s">
        <v>62</v>
      </c>
      <c r="D116" s="25">
        <v>2104</v>
      </c>
      <c r="E116" s="36">
        <v>39075</v>
      </c>
      <c r="F116" s="13">
        <v>1</v>
      </c>
      <c r="G116" s="15" t="s">
        <v>35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/>
      <c r="R116" s="16">
        <f t="shared" si="3"/>
        <v>1</v>
      </c>
    </row>
    <row r="117" spans="1:22">
      <c r="A117" s="13">
        <v>60</v>
      </c>
      <c r="B117" s="22" t="s">
        <v>145</v>
      </c>
      <c r="C117" s="23" t="s">
        <v>95</v>
      </c>
      <c r="D117" s="25">
        <v>949</v>
      </c>
      <c r="E117" s="36">
        <v>39126</v>
      </c>
      <c r="F117" s="13">
        <v>1</v>
      </c>
      <c r="G117" s="15" t="s">
        <v>154</v>
      </c>
      <c r="H117" s="14"/>
      <c r="I117" s="15"/>
      <c r="J117" s="16"/>
      <c r="K117" s="13"/>
      <c r="L117" s="15"/>
      <c r="M117" s="14"/>
      <c r="N117" s="15"/>
      <c r="O117" s="13"/>
      <c r="P117" s="13"/>
      <c r="Q117" s="13"/>
      <c r="R117" s="16">
        <f t="shared" si="3"/>
        <v>1</v>
      </c>
    </row>
    <row r="118" spans="1:22">
      <c r="A118" s="13">
        <v>61</v>
      </c>
      <c r="B118" s="12" t="s">
        <v>158</v>
      </c>
      <c r="C118" s="23" t="s">
        <v>33</v>
      </c>
      <c r="D118" s="25">
        <v>3051</v>
      </c>
      <c r="E118" s="36">
        <v>39239</v>
      </c>
      <c r="F118" s="13">
        <v>1</v>
      </c>
      <c r="G118" s="15" t="s">
        <v>154</v>
      </c>
      <c r="H118" s="14"/>
      <c r="I118" s="15"/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1</v>
      </c>
      <c r="T118" s="24"/>
      <c r="U118" s="24"/>
      <c r="V118" s="24"/>
    </row>
    <row r="119" spans="1:22" ht="12.7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  <row r="120" spans="1:22" ht="18">
      <c r="A120" s="58" t="s">
        <v>18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1" spans="1:22">
      <c r="A121" s="27"/>
      <c r="B121" s="27" t="s">
        <v>14</v>
      </c>
      <c r="C121" s="27" t="s">
        <v>15</v>
      </c>
      <c r="D121" s="28" t="s">
        <v>44</v>
      </c>
      <c r="E121" s="35" t="s">
        <v>46</v>
      </c>
      <c r="F121" s="61">
        <v>1</v>
      </c>
      <c r="G121" s="62"/>
      <c r="H121" s="61">
        <v>2</v>
      </c>
      <c r="I121" s="62"/>
      <c r="J121" s="29">
        <v>3</v>
      </c>
      <c r="K121" s="61">
        <v>4</v>
      </c>
      <c r="L121" s="62"/>
      <c r="M121" s="61">
        <v>5</v>
      </c>
      <c r="N121" s="62"/>
      <c r="O121" s="28" t="s">
        <v>43</v>
      </c>
      <c r="P121" s="28">
        <v>6</v>
      </c>
      <c r="Q121" s="28" t="s">
        <v>12</v>
      </c>
      <c r="R121" s="29" t="s">
        <v>13</v>
      </c>
    </row>
    <row r="122" spans="1:22" s="24" customFormat="1">
      <c r="A122" s="13">
        <v>1</v>
      </c>
      <c r="B122" s="12" t="s">
        <v>101</v>
      </c>
      <c r="C122" s="23" t="s">
        <v>32</v>
      </c>
      <c r="D122" s="25">
        <v>955</v>
      </c>
      <c r="E122" s="36">
        <v>39141</v>
      </c>
      <c r="F122" s="13">
        <v>12</v>
      </c>
      <c r="G122" s="15" t="s">
        <v>35</v>
      </c>
      <c r="H122" s="14">
        <v>20</v>
      </c>
      <c r="I122" s="15" t="s">
        <v>154</v>
      </c>
      <c r="J122" s="16">
        <v>40</v>
      </c>
      <c r="K122" s="13"/>
      <c r="L122" s="15"/>
      <c r="M122" s="14"/>
      <c r="N122" s="15"/>
      <c r="O122" s="13"/>
      <c r="P122" s="13"/>
      <c r="Q122" s="13">
        <v>6</v>
      </c>
      <c r="R122" s="16">
        <f t="shared" ref="R122:R153" si="4">+F122+H122+J122+K122+M122-O122+P122+Q122</f>
        <v>78</v>
      </c>
      <c r="S122" s="4"/>
      <c r="T122" s="4"/>
      <c r="U122" s="4"/>
      <c r="V122" s="4"/>
    </row>
    <row r="123" spans="1:22" s="24" customFormat="1">
      <c r="A123" s="13">
        <v>2</v>
      </c>
      <c r="B123" s="22" t="s">
        <v>76</v>
      </c>
      <c r="C123" s="20" t="s">
        <v>73</v>
      </c>
      <c r="D123" s="16">
        <v>3324</v>
      </c>
      <c r="E123" s="36">
        <v>39645</v>
      </c>
      <c r="F123" s="13">
        <v>16</v>
      </c>
      <c r="G123" s="15" t="s">
        <v>35</v>
      </c>
      <c r="H123" s="14">
        <v>16</v>
      </c>
      <c r="I123" s="15" t="s">
        <v>35</v>
      </c>
      <c r="J123" s="16">
        <v>32</v>
      </c>
      <c r="K123" s="13"/>
      <c r="L123" s="15"/>
      <c r="M123" s="14"/>
      <c r="N123" s="15"/>
      <c r="O123" s="13"/>
      <c r="P123" s="13"/>
      <c r="Q123" s="13"/>
      <c r="R123" s="16">
        <f t="shared" si="4"/>
        <v>64</v>
      </c>
      <c r="S123" s="4"/>
      <c r="T123" s="4"/>
      <c r="U123" s="4"/>
      <c r="V123" s="4"/>
    </row>
    <row r="124" spans="1:22" s="24" customFormat="1">
      <c r="A124" s="13">
        <v>3</v>
      </c>
      <c r="B124" s="22" t="s">
        <v>55</v>
      </c>
      <c r="C124" s="23" t="s">
        <v>30</v>
      </c>
      <c r="D124" s="26">
        <v>550</v>
      </c>
      <c r="E124" s="37">
        <v>39727</v>
      </c>
      <c r="F124" s="13">
        <v>20</v>
      </c>
      <c r="G124" s="15" t="s">
        <v>35</v>
      </c>
      <c r="H124" s="14">
        <v>20</v>
      </c>
      <c r="I124" s="15" t="s">
        <v>35</v>
      </c>
      <c r="J124" s="16">
        <v>24</v>
      </c>
      <c r="K124" s="13"/>
      <c r="L124" s="15"/>
      <c r="M124" s="14"/>
      <c r="N124" s="15"/>
      <c r="O124" s="13"/>
      <c r="P124" s="13"/>
      <c r="Q124" s="13"/>
      <c r="R124" s="16">
        <f t="shared" si="4"/>
        <v>64</v>
      </c>
      <c r="S124" s="4"/>
      <c r="T124" s="4"/>
      <c r="U124" s="4"/>
      <c r="V124" s="4"/>
    </row>
    <row r="125" spans="1:22">
      <c r="A125" s="13">
        <v>4</v>
      </c>
      <c r="B125" s="12" t="s">
        <v>63</v>
      </c>
      <c r="C125" s="23" t="s">
        <v>33</v>
      </c>
      <c r="D125" s="25">
        <v>3051</v>
      </c>
      <c r="E125" s="36">
        <v>39251</v>
      </c>
      <c r="F125" s="13">
        <v>16</v>
      </c>
      <c r="G125" s="15" t="s">
        <v>154</v>
      </c>
      <c r="H125" s="14">
        <v>16</v>
      </c>
      <c r="I125" s="15" t="s">
        <v>154</v>
      </c>
      <c r="J125" s="16">
        <v>24</v>
      </c>
      <c r="K125" s="13"/>
      <c r="L125" s="15"/>
      <c r="M125" s="14"/>
      <c r="N125" s="15"/>
      <c r="O125" s="13"/>
      <c r="P125" s="13"/>
      <c r="Q125" s="13">
        <v>6</v>
      </c>
      <c r="R125" s="16">
        <f t="shared" si="4"/>
        <v>62</v>
      </c>
      <c r="S125" s="24"/>
    </row>
    <row r="126" spans="1:22">
      <c r="A126" s="13">
        <v>5</v>
      </c>
      <c r="B126" s="12" t="s">
        <v>54</v>
      </c>
      <c r="C126" s="23" t="s">
        <v>30</v>
      </c>
      <c r="D126" s="25">
        <v>550</v>
      </c>
      <c r="E126" s="36">
        <v>39140</v>
      </c>
      <c r="F126" s="13">
        <v>12</v>
      </c>
      <c r="G126" s="15" t="s">
        <v>35</v>
      </c>
      <c r="H126" s="14">
        <v>12</v>
      </c>
      <c r="I126" s="15" t="s">
        <v>35</v>
      </c>
      <c r="J126" s="16">
        <v>16</v>
      </c>
      <c r="K126" s="13"/>
      <c r="L126" s="15"/>
      <c r="M126" s="14"/>
      <c r="N126" s="15"/>
      <c r="O126" s="13"/>
      <c r="P126" s="13"/>
      <c r="Q126" s="13">
        <v>6</v>
      </c>
      <c r="R126" s="16">
        <f t="shared" si="4"/>
        <v>46</v>
      </c>
    </row>
    <row r="127" spans="1:22">
      <c r="A127" s="13">
        <v>6</v>
      </c>
      <c r="B127" s="12" t="s">
        <v>87</v>
      </c>
      <c r="C127" s="23" t="s">
        <v>29</v>
      </c>
      <c r="D127" s="25">
        <v>749</v>
      </c>
      <c r="E127" s="36">
        <v>39377</v>
      </c>
      <c r="F127" s="13">
        <v>12</v>
      </c>
      <c r="G127" s="15" t="s">
        <v>154</v>
      </c>
      <c r="H127" s="14">
        <v>6</v>
      </c>
      <c r="I127" s="15" t="s">
        <v>154</v>
      </c>
      <c r="J127" s="16">
        <v>16</v>
      </c>
      <c r="K127" s="13"/>
      <c r="L127" s="15"/>
      <c r="M127" s="14"/>
      <c r="N127" s="15"/>
      <c r="O127" s="13"/>
      <c r="P127" s="13"/>
      <c r="Q127" s="13">
        <v>6</v>
      </c>
      <c r="R127" s="16">
        <f t="shared" si="4"/>
        <v>40</v>
      </c>
    </row>
    <row r="128" spans="1:22">
      <c r="A128" s="13">
        <v>7</v>
      </c>
      <c r="B128" s="12" t="s">
        <v>156</v>
      </c>
      <c r="C128" s="23" t="s">
        <v>157</v>
      </c>
      <c r="D128" s="25">
        <v>2882</v>
      </c>
      <c r="E128" s="36">
        <v>38824</v>
      </c>
      <c r="F128" s="13">
        <v>20</v>
      </c>
      <c r="G128" s="15" t="s">
        <v>154</v>
      </c>
      <c r="H128" s="14"/>
      <c r="I128" s="15"/>
      <c r="J128" s="16">
        <v>16</v>
      </c>
      <c r="K128" s="13"/>
      <c r="L128" s="15"/>
      <c r="M128" s="14"/>
      <c r="N128" s="15"/>
      <c r="O128" s="13"/>
      <c r="P128" s="13"/>
      <c r="Q128" s="13">
        <v>3</v>
      </c>
      <c r="R128" s="16">
        <f t="shared" si="4"/>
        <v>39</v>
      </c>
      <c r="S128" s="24"/>
      <c r="T128" s="24"/>
      <c r="U128" s="24"/>
      <c r="V128" s="24"/>
    </row>
    <row r="129" spans="1:22">
      <c r="A129" s="13">
        <v>8</v>
      </c>
      <c r="B129" s="12" t="s">
        <v>112</v>
      </c>
      <c r="C129" s="23" t="s">
        <v>29</v>
      </c>
      <c r="D129" s="25">
        <v>749</v>
      </c>
      <c r="E129" s="36">
        <v>38727</v>
      </c>
      <c r="F129" s="13">
        <v>8</v>
      </c>
      <c r="G129" s="15" t="s">
        <v>154</v>
      </c>
      <c r="H129" s="14">
        <v>12</v>
      </c>
      <c r="I129" s="15" t="s">
        <v>154</v>
      </c>
      <c r="J129" s="16">
        <v>12</v>
      </c>
      <c r="K129" s="13"/>
      <c r="L129" s="15"/>
      <c r="M129" s="14"/>
      <c r="N129" s="15"/>
      <c r="O129" s="13"/>
      <c r="P129" s="13"/>
      <c r="Q129" s="13">
        <v>3</v>
      </c>
      <c r="R129" s="16">
        <f t="shared" si="4"/>
        <v>35</v>
      </c>
    </row>
    <row r="130" spans="1:22">
      <c r="A130" s="13">
        <v>9</v>
      </c>
      <c r="B130" s="22" t="s">
        <v>77</v>
      </c>
      <c r="C130" s="23" t="s">
        <v>30</v>
      </c>
      <c r="D130" s="25">
        <v>550</v>
      </c>
      <c r="E130" s="36">
        <v>38851</v>
      </c>
      <c r="F130" s="13">
        <v>8</v>
      </c>
      <c r="G130" s="15" t="s">
        <v>35</v>
      </c>
      <c r="H130" s="14">
        <v>8</v>
      </c>
      <c r="I130" s="15" t="s">
        <v>35</v>
      </c>
      <c r="J130" s="16">
        <v>12</v>
      </c>
      <c r="K130" s="13"/>
      <c r="L130" s="15"/>
      <c r="M130" s="14"/>
      <c r="N130" s="15"/>
      <c r="O130" s="13"/>
      <c r="P130" s="13"/>
      <c r="Q130" s="13">
        <v>6</v>
      </c>
      <c r="R130" s="16">
        <f t="shared" si="4"/>
        <v>34</v>
      </c>
    </row>
    <row r="131" spans="1:22">
      <c r="A131" s="13">
        <v>10</v>
      </c>
      <c r="B131" s="22" t="s">
        <v>78</v>
      </c>
      <c r="C131" s="23" t="s">
        <v>150</v>
      </c>
      <c r="D131" s="25">
        <v>3414</v>
      </c>
      <c r="E131" s="36">
        <v>38726</v>
      </c>
      <c r="F131" s="13">
        <v>8</v>
      </c>
      <c r="G131" s="15" t="s">
        <v>35</v>
      </c>
      <c r="H131" s="14">
        <v>12</v>
      </c>
      <c r="I131" s="15" t="s">
        <v>154</v>
      </c>
      <c r="J131" s="16">
        <v>12</v>
      </c>
      <c r="K131" s="13"/>
      <c r="L131" s="15"/>
      <c r="M131" s="14"/>
      <c r="N131" s="15"/>
      <c r="O131" s="13"/>
      <c r="P131" s="13"/>
      <c r="Q131" s="13"/>
      <c r="R131" s="16">
        <f t="shared" si="4"/>
        <v>32</v>
      </c>
    </row>
    <row r="132" spans="1:22">
      <c r="A132" s="13">
        <v>11</v>
      </c>
      <c r="B132" s="12" t="s">
        <v>122</v>
      </c>
      <c r="C132" s="23" t="s">
        <v>150</v>
      </c>
      <c r="D132" s="25">
        <v>3414</v>
      </c>
      <c r="E132" s="36">
        <v>38859</v>
      </c>
      <c r="F132" s="13">
        <v>8</v>
      </c>
      <c r="G132" s="15" t="s">
        <v>35</v>
      </c>
      <c r="H132" s="14">
        <v>6</v>
      </c>
      <c r="I132" s="15" t="s">
        <v>154</v>
      </c>
      <c r="J132" s="16">
        <v>16</v>
      </c>
      <c r="K132" s="13"/>
      <c r="L132" s="15"/>
      <c r="M132" s="14"/>
      <c r="N132" s="15"/>
      <c r="O132" s="13"/>
      <c r="P132" s="13"/>
      <c r="Q132" s="13"/>
      <c r="R132" s="16">
        <f t="shared" si="4"/>
        <v>30</v>
      </c>
    </row>
    <row r="133" spans="1:22">
      <c r="A133" s="13">
        <v>12</v>
      </c>
      <c r="B133" s="12" t="s">
        <v>86</v>
      </c>
      <c r="C133" s="23" t="s">
        <v>51</v>
      </c>
      <c r="D133" s="25">
        <v>437</v>
      </c>
      <c r="E133" s="36">
        <v>39084</v>
      </c>
      <c r="F133" s="13">
        <v>6</v>
      </c>
      <c r="G133" s="15" t="s">
        <v>35</v>
      </c>
      <c r="H133" s="14">
        <v>8</v>
      </c>
      <c r="I133" s="15" t="s">
        <v>35</v>
      </c>
      <c r="J133" s="16">
        <v>12</v>
      </c>
      <c r="K133" s="13"/>
      <c r="L133" s="15"/>
      <c r="M133" s="14"/>
      <c r="N133" s="15"/>
      <c r="O133" s="13"/>
      <c r="P133" s="13"/>
      <c r="Q133" s="13">
        <v>3</v>
      </c>
      <c r="R133" s="16">
        <f t="shared" si="4"/>
        <v>29</v>
      </c>
    </row>
    <row r="134" spans="1:22">
      <c r="A134" s="13">
        <v>13</v>
      </c>
      <c r="B134" s="12" t="s">
        <v>109</v>
      </c>
      <c r="C134" s="20" t="s">
        <v>61</v>
      </c>
      <c r="D134" s="20">
        <v>2695</v>
      </c>
      <c r="E134" s="37">
        <v>40086</v>
      </c>
      <c r="F134" s="13">
        <v>8</v>
      </c>
      <c r="G134" s="15" t="s">
        <v>154</v>
      </c>
      <c r="H134" s="14">
        <v>12</v>
      </c>
      <c r="I134" s="15" t="s">
        <v>154</v>
      </c>
      <c r="J134" s="16">
        <v>8</v>
      </c>
      <c r="K134" s="13"/>
      <c r="L134" s="15"/>
      <c r="M134" s="14"/>
      <c r="N134" s="15"/>
      <c r="O134" s="13"/>
      <c r="P134" s="13"/>
      <c r="Q134" s="13"/>
      <c r="R134" s="16">
        <f t="shared" si="4"/>
        <v>28</v>
      </c>
      <c r="S134" s="24"/>
      <c r="T134" s="24"/>
      <c r="U134" s="24"/>
      <c r="V134" s="24"/>
    </row>
    <row r="135" spans="1:22">
      <c r="A135" s="13">
        <v>14</v>
      </c>
      <c r="B135" s="22" t="s">
        <v>75</v>
      </c>
      <c r="C135" s="23" t="s">
        <v>30</v>
      </c>
      <c r="D135" s="25">
        <v>550</v>
      </c>
      <c r="E135" s="36">
        <v>39431</v>
      </c>
      <c r="F135" s="13">
        <v>1</v>
      </c>
      <c r="G135" s="15" t="s">
        <v>35</v>
      </c>
      <c r="H135" s="14">
        <v>8</v>
      </c>
      <c r="I135" s="15" t="s">
        <v>35</v>
      </c>
      <c r="J135" s="16">
        <v>12</v>
      </c>
      <c r="K135" s="13"/>
      <c r="L135" s="15"/>
      <c r="M135" s="14"/>
      <c r="N135" s="15"/>
      <c r="O135" s="13"/>
      <c r="P135" s="13"/>
      <c r="Q135" s="13">
        <v>6</v>
      </c>
      <c r="R135" s="16">
        <f t="shared" si="4"/>
        <v>27</v>
      </c>
    </row>
    <row r="136" spans="1:22">
      <c r="A136" s="13">
        <v>15</v>
      </c>
      <c r="B136" s="22" t="s">
        <v>111</v>
      </c>
      <c r="C136" s="23" t="s">
        <v>57</v>
      </c>
      <c r="D136" s="23">
        <v>2938</v>
      </c>
      <c r="E136" s="36">
        <v>38824</v>
      </c>
      <c r="F136" s="13">
        <v>6</v>
      </c>
      <c r="G136" s="15" t="s">
        <v>154</v>
      </c>
      <c r="H136" s="14">
        <v>8</v>
      </c>
      <c r="I136" s="15" t="s">
        <v>154</v>
      </c>
      <c r="J136" s="16">
        <v>12</v>
      </c>
      <c r="K136" s="13"/>
      <c r="L136" s="15"/>
      <c r="M136" s="14"/>
      <c r="N136" s="15"/>
      <c r="O136" s="13"/>
      <c r="P136" s="13"/>
      <c r="Q136" s="13"/>
      <c r="R136" s="16">
        <f t="shared" si="4"/>
        <v>26</v>
      </c>
    </row>
    <row r="137" spans="1:22">
      <c r="A137" s="13">
        <v>16</v>
      </c>
      <c r="B137" s="12" t="s">
        <v>59</v>
      </c>
      <c r="C137" s="23" t="s">
        <v>30</v>
      </c>
      <c r="D137" s="25">
        <v>550</v>
      </c>
      <c r="E137" s="36">
        <v>39277</v>
      </c>
      <c r="F137" s="13">
        <v>8</v>
      </c>
      <c r="G137" s="15" t="s">
        <v>35</v>
      </c>
      <c r="H137" s="14">
        <v>12</v>
      </c>
      <c r="I137" s="15" t="s">
        <v>35</v>
      </c>
      <c r="J137" s="16"/>
      <c r="K137" s="13"/>
      <c r="L137" s="15"/>
      <c r="M137" s="14"/>
      <c r="N137" s="15"/>
      <c r="O137" s="13"/>
      <c r="P137" s="13"/>
      <c r="Q137" s="13">
        <v>6</v>
      </c>
      <c r="R137" s="16">
        <f t="shared" si="4"/>
        <v>26</v>
      </c>
    </row>
    <row r="138" spans="1:22">
      <c r="A138" s="13">
        <v>17</v>
      </c>
      <c r="B138" s="12" t="s">
        <v>102</v>
      </c>
      <c r="C138" s="23" t="s">
        <v>29</v>
      </c>
      <c r="D138" s="25">
        <v>749</v>
      </c>
      <c r="E138" s="36">
        <v>39838</v>
      </c>
      <c r="F138" s="13">
        <v>6</v>
      </c>
      <c r="G138" s="15" t="s">
        <v>154</v>
      </c>
      <c r="H138" s="14">
        <v>6</v>
      </c>
      <c r="I138" s="15" t="s">
        <v>154</v>
      </c>
      <c r="J138" s="16">
        <v>8</v>
      </c>
      <c r="K138" s="13"/>
      <c r="L138" s="15"/>
      <c r="M138" s="14"/>
      <c r="N138" s="15"/>
      <c r="O138" s="13"/>
      <c r="P138" s="13"/>
      <c r="Q138" s="13"/>
      <c r="R138" s="16">
        <f t="shared" si="4"/>
        <v>20</v>
      </c>
      <c r="S138" s="24"/>
      <c r="T138" s="24"/>
      <c r="U138" s="24"/>
      <c r="V138" s="24"/>
    </row>
    <row r="139" spans="1:22">
      <c r="A139" s="13">
        <v>18</v>
      </c>
      <c r="B139" s="12" t="s">
        <v>124</v>
      </c>
      <c r="C139" s="20" t="s">
        <v>61</v>
      </c>
      <c r="D139" s="20">
        <v>2695</v>
      </c>
      <c r="E139" s="36">
        <v>38740</v>
      </c>
      <c r="F139" s="13">
        <v>6</v>
      </c>
      <c r="G139" s="15" t="s">
        <v>154</v>
      </c>
      <c r="H139" s="14">
        <v>6</v>
      </c>
      <c r="I139" s="15" t="s">
        <v>154</v>
      </c>
      <c r="J139" s="16">
        <v>8</v>
      </c>
      <c r="K139" s="13"/>
      <c r="L139" s="15"/>
      <c r="M139" s="14"/>
      <c r="N139" s="15"/>
      <c r="O139" s="13"/>
      <c r="P139" s="13"/>
      <c r="Q139" s="13"/>
      <c r="R139" s="16">
        <f t="shared" si="4"/>
        <v>20</v>
      </c>
    </row>
    <row r="140" spans="1:22">
      <c r="A140" s="13">
        <v>19</v>
      </c>
      <c r="B140" s="12" t="s">
        <v>158</v>
      </c>
      <c r="C140" s="23" t="s">
        <v>33</v>
      </c>
      <c r="D140" s="25">
        <v>3051</v>
      </c>
      <c r="E140" s="36">
        <v>39239</v>
      </c>
      <c r="F140" s="13">
        <v>12</v>
      </c>
      <c r="G140" s="15" t="s">
        <v>154</v>
      </c>
      <c r="H140" s="14"/>
      <c r="I140" s="15"/>
      <c r="J140" s="16">
        <v>8</v>
      </c>
      <c r="K140" s="13"/>
      <c r="L140" s="15"/>
      <c r="M140" s="14"/>
      <c r="N140" s="15"/>
      <c r="O140" s="13"/>
      <c r="P140" s="13"/>
      <c r="Q140" s="13"/>
      <c r="R140" s="16">
        <f t="shared" si="4"/>
        <v>20</v>
      </c>
      <c r="S140" s="24"/>
      <c r="T140" s="24"/>
      <c r="U140" s="24"/>
      <c r="V140" s="24"/>
    </row>
    <row r="141" spans="1:22">
      <c r="A141" s="13">
        <v>20</v>
      </c>
      <c r="B141" s="22" t="s">
        <v>70</v>
      </c>
      <c r="C141" s="23" t="s">
        <v>150</v>
      </c>
      <c r="D141" s="26">
        <v>3414</v>
      </c>
      <c r="E141" s="36">
        <v>40151</v>
      </c>
      <c r="F141" s="13">
        <v>3</v>
      </c>
      <c r="G141" s="15" t="s">
        <v>35</v>
      </c>
      <c r="H141" s="14">
        <v>8</v>
      </c>
      <c r="I141" s="15" t="s">
        <v>154</v>
      </c>
      <c r="J141" s="16">
        <v>8</v>
      </c>
      <c r="K141" s="13"/>
      <c r="L141" s="15"/>
      <c r="M141" s="14"/>
      <c r="N141" s="15"/>
      <c r="O141" s="13"/>
      <c r="P141" s="13"/>
      <c r="Q141" s="13"/>
      <c r="R141" s="16">
        <f t="shared" si="4"/>
        <v>19</v>
      </c>
    </row>
    <row r="142" spans="1:22">
      <c r="A142" s="13">
        <v>21</v>
      </c>
      <c r="B142" s="12" t="s">
        <v>105</v>
      </c>
      <c r="C142" s="23" t="s">
        <v>62</v>
      </c>
      <c r="D142" s="25">
        <v>2104</v>
      </c>
      <c r="E142" s="36">
        <v>39075</v>
      </c>
      <c r="F142" s="13">
        <v>6</v>
      </c>
      <c r="G142" s="15" t="s">
        <v>35</v>
      </c>
      <c r="H142" s="14"/>
      <c r="I142" s="15"/>
      <c r="J142" s="16">
        <v>12</v>
      </c>
      <c r="K142" s="13"/>
      <c r="L142" s="15"/>
      <c r="M142" s="14"/>
      <c r="N142" s="15"/>
      <c r="O142" s="13"/>
      <c r="P142" s="13"/>
      <c r="Q142" s="13"/>
      <c r="R142" s="16">
        <f t="shared" si="4"/>
        <v>18</v>
      </c>
    </row>
    <row r="143" spans="1:22">
      <c r="A143" s="13">
        <v>22</v>
      </c>
      <c r="B143" s="12" t="s">
        <v>110</v>
      </c>
      <c r="C143" s="22" t="s">
        <v>29</v>
      </c>
      <c r="D143" s="26">
        <v>749</v>
      </c>
      <c r="E143" s="37">
        <v>39361</v>
      </c>
      <c r="F143" s="13">
        <v>6</v>
      </c>
      <c r="G143" s="15" t="s">
        <v>154</v>
      </c>
      <c r="H143" s="14">
        <v>4</v>
      </c>
      <c r="I143" s="15" t="s">
        <v>154</v>
      </c>
      <c r="J143" s="16">
        <v>2</v>
      </c>
      <c r="K143" s="13"/>
      <c r="L143" s="15"/>
      <c r="M143" s="14"/>
      <c r="N143" s="15"/>
      <c r="O143" s="13"/>
      <c r="P143" s="13"/>
      <c r="Q143" s="13">
        <v>6</v>
      </c>
      <c r="R143" s="16">
        <f t="shared" si="4"/>
        <v>18</v>
      </c>
    </row>
    <row r="144" spans="1:22">
      <c r="A144" s="13">
        <v>23</v>
      </c>
      <c r="B144" s="22" t="s">
        <v>106</v>
      </c>
      <c r="C144" s="23" t="s">
        <v>62</v>
      </c>
      <c r="D144" s="25">
        <v>2104</v>
      </c>
      <c r="E144" s="36">
        <v>38848</v>
      </c>
      <c r="F144" s="13">
        <v>6</v>
      </c>
      <c r="G144" s="15" t="s">
        <v>35</v>
      </c>
      <c r="H144" s="14">
        <v>3</v>
      </c>
      <c r="I144" s="15" t="s">
        <v>35</v>
      </c>
      <c r="J144" s="16">
        <v>8</v>
      </c>
      <c r="K144" s="13"/>
      <c r="L144" s="15"/>
      <c r="M144" s="14"/>
      <c r="N144" s="15"/>
      <c r="O144" s="13"/>
      <c r="P144" s="13"/>
      <c r="Q144" s="13"/>
      <c r="R144" s="16">
        <f t="shared" si="4"/>
        <v>17</v>
      </c>
    </row>
    <row r="145" spans="1:18">
      <c r="A145" s="13">
        <v>24</v>
      </c>
      <c r="B145" s="12" t="s">
        <v>125</v>
      </c>
      <c r="C145" s="23" t="s">
        <v>29</v>
      </c>
      <c r="D145" s="25">
        <v>749</v>
      </c>
      <c r="E145" s="36">
        <v>38870</v>
      </c>
      <c r="F145" s="13">
        <v>8</v>
      </c>
      <c r="G145" s="15" t="s">
        <v>154</v>
      </c>
      <c r="H145" s="14">
        <v>6</v>
      </c>
      <c r="I145" s="15" t="s">
        <v>154</v>
      </c>
      <c r="J145" s="16"/>
      <c r="K145" s="13"/>
      <c r="L145" s="15"/>
      <c r="M145" s="14"/>
      <c r="N145" s="15"/>
      <c r="O145" s="13"/>
      <c r="P145" s="13"/>
      <c r="Q145" s="13">
        <v>3</v>
      </c>
      <c r="R145" s="16">
        <f t="shared" si="4"/>
        <v>17</v>
      </c>
    </row>
    <row r="146" spans="1:18">
      <c r="A146" s="13">
        <v>25</v>
      </c>
      <c r="B146" s="12" t="s">
        <v>121</v>
      </c>
      <c r="C146" s="23" t="s">
        <v>95</v>
      </c>
      <c r="D146" s="25">
        <v>949</v>
      </c>
      <c r="E146" s="36">
        <v>39489</v>
      </c>
      <c r="F146" s="13">
        <v>8</v>
      </c>
      <c r="G146" s="15" t="s">
        <v>154</v>
      </c>
      <c r="H146" s="14">
        <v>6</v>
      </c>
      <c r="I146" s="15" t="s">
        <v>154</v>
      </c>
      <c r="J146" s="16">
        <v>2</v>
      </c>
      <c r="K146" s="13"/>
      <c r="L146" s="15"/>
      <c r="M146" s="14"/>
      <c r="N146" s="15"/>
      <c r="O146" s="13"/>
      <c r="P146" s="13"/>
      <c r="Q146" s="13"/>
      <c r="R146" s="16">
        <f t="shared" si="4"/>
        <v>16</v>
      </c>
    </row>
    <row r="147" spans="1:18">
      <c r="A147" s="13">
        <v>26</v>
      </c>
      <c r="B147" s="22" t="s">
        <v>79</v>
      </c>
      <c r="C147" s="23" t="s">
        <v>150</v>
      </c>
      <c r="D147" s="25">
        <v>3414</v>
      </c>
      <c r="E147" s="36">
        <v>39659</v>
      </c>
      <c r="F147" s="13">
        <v>1</v>
      </c>
      <c r="G147" s="15" t="s">
        <v>35</v>
      </c>
      <c r="H147" s="14">
        <v>6</v>
      </c>
      <c r="I147" s="15" t="s">
        <v>154</v>
      </c>
      <c r="J147" s="16">
        <v>8</v>
      </c>
      <c r="K147" s="13"/>
      <c r="L147" s="15"/>
      <c r="M147" s="14"/>
      <c r="N147" s="15"/>
      <c r="O147" s="13"/>
      <c r="P147" s="13"/>
      <c r="Q147" s="13"/>
      <c r="R147" s="16">
        <f t="shared" si="4"/>
        <v>15</v>
      </c>
    </row>
    <row r="148" spans="1:18">
      <c r="A148" s="13">
        <v>27</v>
      </c>
      <c r="B148" s="12" t="s">
        <v>208</v>
      </c>
      <c r="C148" s="22" t="s">
        <v>33</v>
      </c>
      <c r="D148" s="26">
        <v>3051</v>
      </c>
      <c r="E148" s="36">
        <v>38806</v>
      </c>
      <c r="F148" s="13"/>
      <c r="G148" s="15"/>
      <c r="H148" s="14"/>
      <c r="I148" s="15"/>
      <c r="J148" s="16">
        <v>8</v>
      </c>
      <c r="K148" s="13"/>
      <c r="L148" s="15"/>
      <c r="M148" s="14"/>
      <c r="N148" s="15"/>
      <c r="O148" s="13"/>
      <c r="P148" s="13"/>
      <c r="Q148" s="13">
        <v>6</v>
      </c>
      <c r="R148" s="16">
        <f t="shared" si="4"/>
        <v>14</v>
      </c>
    </row>
    <row r="149" spans="1:18">
      <c r="A149" s="13">
        <v>28</v>
      </c>
      <c r="B149" s="12" t="s">
        <v>206</v>
      </c>
      <c r="C149" s="22" t="s">
        <v>32</v>
      </c>
      <c r="D149" s="26">
        <v>955</v>
      </c>
      <c r="E149" s="36">
        <v>38974</v>
      </c>
      <c r="F149" s="13"/>
      <c r="G149" s="15"/>
      <c r="H149" s="14"/>
      <c r="I149" s="15"/>
      <c r="J149" s="16">
        <v>12</v>
      </c>
      <c r="K149" s="13"/>
      <c r="L149" s="15"/>
      <c r="M149" s="14"/>
      <c r="N149" s="15"/>
      <c r="O149" s="13"/>
      <c r="P149" s="13"/>
      <c r="Q149" s="13"/>
      <c r="R149" s="16">
        <f t="shared" si="4"/>
        <v>12</v>
      </c>
    </row>
    <row r="150" spans="1:18">
      <c r="A150" s="13">
        <v>29</v>
      </c>
      <c r="B150" s="12" t="s">
        <v>134</v>
      </c>
      <c r="C150" s="22" t="s">
        <v>51</v>
      </c>
      <c r="D150" s="26">
        <v>437</v>
      </c>
      <c r="E150" s="36">
        <v>39050</v>
      </c>
      <c r="F150" s="13">
        <v>6</v>
      </c>
      <c r="G150" s="15" t="s">
        <v>35</v>
      </c>
      <c r="H150" s="14"/>
      <c r="I150" s="15"/>
      <c r="J150" s="16">
        <v>6</v>
      </c>
      <c r="K150" s="13"/>
      <c r="L150" s="15"/>
      <c r="M150" s="14"/>
      <c r="N150" s="15"/>
      <c r="O150" s="13"/>
      <c r="P150" s="13"/>
      <c r="Q150" s="13"/>
      <c r="R150" s="16">
        <f t="shared" si="4"/>
        <v>12</v>
      </c>
    </row>
    <row r="151" spans="1:18">
      <c r="A151" s="13">
        <v>30</v>
      </c>
      <c r="B151" s="22" t="s">
        <v>104</v>
      </c>
      <c r="C151" s="22" t="s">
        <v>62</v>
      </c>
      <c r="D151" s="26">
        <v>2104</v>
      </c>
      <c r="E151" s="36">
        <v>39540</v>
      </c>
      <c r="F151" s="13">
        <v>1</v>
      </c>
      <c r="G151" s="15" t="s">
        <v>35</v>
      </c>
      <c r="H151" s="14">
        <v>1</v>
      </c>
      <c r="I151" s="15" t="s">
        <v>35</v>
      </c>
      <c r="J151" s="16">
        <v>8</v>
      </c>
      <c r="K151" s="13"/>
      <c r="L151" s="15"/>
      <c r="M151" s="14"/>
      <c r="N151" s="15"/>
      <c r="O151" s="13"/>
      <c r="P151" s="13"/>
      <c r="Q151" s="13"/>
      <c r="R151" s="16">
        <f t="shared" si="4"/>
        <v>10</v>
      </c>
    </row>
    <row r="152" spans="1:18">
      <c r="A152" s="13">
        <v>31</v>
      </c>
      <c r="B152" s="12" t="s">
        <v>139</v>
      </c>
      <c r="C152" s="23" t="s">
        <v>57</v>
      </c>
      <c r="D152" s="23">
        <v>2938</v>
      </c>
      <c r="E152" s="36">
        <v>39092</v>
      </c>
      <c r="F152" s="13">
        <v>1</v>
      </c>
      <c r="G152" s="15" t="s">
        <v>154</v>
      </c>
      <c r="H152" s="14">
        <v>1</v>
      </c>
      <c r="I152" s="15" t="s">
        <v>154</v>
      </c>
      <c r="J152" s="16">
        <v>8</v>
      </c>
      <c r="K152" s="13"/>
      <c r="L152" s="15"/>
      <c r="M152" s="14"/>
      <c r="N152" s="15"/>
      <c r="O152" s="13"/>
      <c r="P152" s="13"/>
      <c r="Q152" s="13"/>
      <c r="R152" s="16">
        <f t="shared" si="4"/>
        <v>10</v>
      </c>
    </row>
    <row r="153" spans="1:18">
      <c r="A153" s="13">
        <v>32</v>
      </c>
      <c r="B153" s="12" t="s">
        <v>135</v>
      </c>
      <c r="C153" s="23" t="s">
        <v>150</v>
      </c>
      <c r="D153" s="25">
        <v>3414</v>
      </c>
      <c r="E153" s="36">
        <v>39543</v>
      </c>
      <c r="F153" s="13">
        <v>2</v>
      </c>
      <c r="G153" s="15" t="s">
        <v>35</v>
      </c>
      <c r="H153" s="14">
        <v>8</v>
      </c>
      <c r="I153" s="15" t="s">
        <v>154</v>
      </c>
      <c r="J153" s="16"/>
      <c r="K153" s="13"/>
      <c r="L153" s="15"/>
      <c r="M153" s="14"/>
      <c r="N153" s="15"/>
      <c r="O153" s="13"/>
      <c r="P153" s="13"/>
      <c r="Q153" s="13"/>
      <c r="R153" s="16">
        <f t="shared" si="4"/>
        <v>10</v>
      </c>
    </row>
    <row r="154" spans="1:18">
      <c r="A154" s="13">
        <v>33</v>
      </c>
      <c r="B154" s="12" t="s">
        <v>98</v>
      </c>
      <c r="C154" s="20" t="s">
        <v>61</v>
      </c>
      <c r="D154" s="20">
        <v>2695</v>
      </c>
      <c r="E154" s="36">
        <v>39688</v>
      </c>
      <c r="F154" s="13">
        <v>6</v>
      </c>
      <c r="G154" s="15" t="s">
        <v>154</v>
      </c>
      <c r="H154" s="14">
        <v>4</v>
      </c>
      <c r="I154" s="15" t="s">
        <v>154</v>
      </c>
      <c r="J154" s="16"/>
      <c r="K154" s="13"/>
      <c r="L154" s="15"/>
      <c r="M154" s="14"/>
      <c r="N154" s="15"/>
      <c r="O154" s="13"/>
      <c r="P154" s="13"/>
      <c r="Q154" s="13"/>
      <c r="R154" s="16">
        <f t="shared" ref="R154:R183" si="5">+F154+H154+J154+K154+M154-O154+P154+Q154</f>
        <v>10</v>
      </c>
    </row>
    <row r="155" spans="1:18">
      <c r="A155" s="13">
        <v>34</v>
      </c>
      <c r="B155" s="22" t="s">
        <v>169</v>
      </c>
      <c r="C155" s="23" t="s">
        <v>62</v>
      </c>
      <c r="D155" s="25">
        <v>2104</v>
      </c>
      <c r="E155" s="36">
        <v>38980</v>
      </c>
      <c r="F155" s="13"/>
      <c r="G155" s="15"/>
      <c r="H155" s="14">
        <v>1</v>
      </c>
      <c r="I155" s="15" t="s">
        <v>35</v>
      </c>
      <c r="J155" s="16">
        <v>8</v>
      </c>
      <c r="K155" s="13"/>
      <c r="L155" s="15"/>
      <c r="M155" s="14"/>
      <c r="N155" s="15"/>
      <c r="O155" s="13"/>
      <c r="P155" s="13"/>
      <c r="Q155" s="13"/>
      <c r="R155" s="16">
        <f t="shared" si="5"/>
        <v>9</v>
      </c>
    </row>
    <row r="156" spans="1:18">
      <c r="A156" s="13">
        <v>35</v>
      </c>
      <c r="B156" s="12" t="s">
        <v>103</v>
      </c>
      <c r="C156" s="22" t="s">
        <v>30</v>
      </c>
      <c r="D156" s="26">
        <v>550</v>
      </c>
      <c r="E156" s="36">
        <v>40007</v>
      </c>
      <c r="F156" s="13">
        <v>1</v>
      </c>
      <c r="G156" s="15" t="s">
        <v>35</v>
      </c>
      <c r="H156" s="14">
        <v>8</v>
      </c>
      <c r="I156" s="15" t="s">
        <v>35</v>
      </c>
      <c r="J156" s="16"/>
      <c r="K156" s="13"/>
      <c r="L156" s="15"/>
      <c r="M156" s="14"/>
      <c r="N156" s="15"/>
      <c r="O156" s="13"/>
      <c r="P156" s="13"/>
      <c r="Q156" s="13"/>
      <c r="R156" s="16">
        <f t="shared" si="5"/>
        <v>9</v>
      </c>
    </row>
    <row r="157" spans="1:18">
      <c r="A157" s="13">
        <v>36</v>
      </c>
      <c r="B157" s="12" t="s">
        <v>207</v>
      </c>
      <c r="C157" s="22" t="s">
        <v>33</v>
      </c>
      <c r="D157" s="26">
        <v>3051</v>
      </c>
      <c r="E157" s="36">
        <v>38750</v>
      </c>
      <c r="F157" s="13"/>
      <c r="G157" s="15"/>
      <c r="H157" s="14"/>
      <c r="I157" s="15"/>
      <c r="J157" s="16">
        <v>8</v>
      </c>
      <c r="K157" s="13"/>
      <c r="L157" s="15"/>
      <c r="M157" s="14"/>
      <c r="N157" s="15"/>
      <c r="O157" s="13"/>
      <c r="P157" s="13"/>
      <c r="Q157" s="13"/>
      <c r="R157" s="16">
        <f t="shared" si="5"/>
        <v>8</v>
      </c>
    </row>
    <row r="158" spans="1:18">
      <c r="A158" s="13">
        <v>37</v>
      </c>
      <c r="B158" s="12" t="s">
        <v>82</v>
      </c>
      <c r="C158" s="22" t="s">
        <v>29</v>
      </c>
      <c r="D158" s="26">
        <v>749</v>
      </c>
      <c r="E158" s="36">
        <v>39120</v>
      </c>
      <c r="F158" s="13">
        <v>1</v>
      </c>
      <c r="G158" s="15" t="s">
        <v>154</v>
      </c>
      <c r="H158" s="14">
        <v>4</v>
      </c>
      <c r="I158" s="15" t="s">
        <v>154</v>
      </c>
      <c r="J158" s="16">
        <v>2</v>
      </c>
      <c r="K158" s="13"/>
      <c r="L158" s="15"/>
      <c r="M158" s="14"/>
      <c r="N158" s="15"/>
      <c r="O158" s="13"/>
      <c r="P158" s="13"/>
      <c r="Q158" s="13"/>
      <c r="R158" s="16">
        <f t="shared" si="5"/>
        <v>7</v>
      </c>
    </row>
    <row r="159" spans="1:18">
      <c r="A159" s="13">
        <v>38</v>
      </c>
      <c r="B159" s="12" t="s">
        <v>81</v>
      </c>
      <c r="C159" s="23" t="s">
        <v>29</v>
      </c>
      <c r="D159" s="25">
        <v>749</v>
      </c>
      <c r="E159" s="37">
        <v>38894</v>
      </c>
      <c r="F159" s="13">
        <v>6</v>
      </c>
      <c r="G159" s="15" t="s">
        <v>154</v>
      </c>
      <c r="H159" s="14">
        <v>1</v>
      </c>
      <c r="I159" s="15" t="s">
        <v>154</v>
      </c>
      <c r="J159" s="16"/>
      <c r="K159" s="13"/>
      <c r="L159" s="15"/>
      <c r="M159" s="14"/>
      <c r="N159" s="15"/>
      <c r="O159" s="13"/>
      <c r="P159" s="13"/>
      <c r="Q159" s="13"/>
      <c r="R159" s="16">
        <f t="shared" si="5"/>
        <v>7</v>
      </c>
    </row>
    <row r="160" spans="1:18">
      <c r="A160" s="13">
        <v>39</v>
      </c>
      <c r="B160" s="12" t="s">
        <v>152</v>
      </c>
      <c r="C160" s="23" t="s">
        <v>51</v>
      </c>
      <c r="D160" s="25">
        <v>437</v>
      </c>
      <c r="E160" s="37">
        <v>39109</v>
      </c>
      <c r="F160" s="13">
        <v>1</v>
      </c>
      <c r="G160" s="15" t="s">
        <v>35</v>
      </c>
      <c r="H160" s="14">
        <v>1</v>
      </c>
      <c r="I160" s="15" t="s">
        <v>35</v>
      </c>
      <c r="J160" s="16">
        <v>4</v>
      </c>
      <c r="K160" s="13"/>
      <c r="L160" s="15"/>
      <c r="M160" s="14"/>
      <c r="N160" s="15"/>
      <c r="O160" s="13"/>
      <c r="P160" s="13"/>
      <c r="Q160" s="13"/>
      <c r="R160" s="16">
        <f t="shared" si="5"/>
        <v>6</v>
      </c>
    </row>
    <row r="161" spans="1:22">
      <c r="A161" s="13">
        <v>40</v>
      </c>
      <c r="B161" s="12" t="s">
        <v>178</v>
      </c>
      <c r="C161" s="23" t="s">
        <v>114</v>
      </c>
      <c r="D161" s="25">
        <v>3340</v>
      </c>
      <c r="E161" s="37">
        <v>39120</v>
      </c>
      <c r="F161" s="13"/>
      <c r="G161" s="15"/>
      <c r="H161" s="14">
        <v>6</v>
      </c>
      <c r="I161" s="15" t="s">
        <v>154</v>
      </c>
      <c r="J161" s="16"/>
      <c r="K161" s="13"/>
      <c r="L161" s="15"/>
      <c r="M161" s="14"/>
      <c r="N161" s="15"/>
      <c r="O161" s="13"/>
      <c r="P161" s="13"/>
      <c r="Q161" s="13"/>
      <c r="R161" s="16">
        <f t="shared" si="5"/>
        <v>6</v>
      </c>
    </row>
    <row r="162" spans="1:22">
      <c r="A162" s="13">
        <v>41</v>
      </c>
      <c r="B162" s="12" t="s">
        <v>180</v>
      </c>
      <c r="C162" s="23" t="s">
        <v>33</v>
      </c>
      <c r="D162" s="25">
        <v>3051</v>
      </c>
      <c r="E162" s="36">
        <v>39213</v>
      </c>
      <c r="F162" s="13"/>
      <c r="G162" s="15"/>
      <c r="H162" s="14">
        <v>4</v>
      </c>
      <c r="I162" s="15" t="s">
        <v>154</v>
      </c>
      <c r="J162" s="16"/>
      <c r="K162" s="13"/>
      <c r="L162" s="15"/>
      <c r="M162" s="14"/>
      <c r="N162" s="15"/>
      <c r="O162" s="13"/>
      <c r="P162" s="13"/>
      <c r="Q162" s="13"/>
      <c r="R162" s="16">
        <f t="shared" si="5"/>
        <v>4</v>
      </c>
    </row>
    <row r="163" spans="1:22">
      <c r="A163" s="13">
        <v>42</v>
      </c>
      <c r="B163" s="12" t="s">
        <v>179</v>
      </c>
      <c r="C163" s="23" t="s">
        <v>29</v>
      </c>
      <c r="D163" s="25">
        <v>749</v>
      </c>
      <c r="E163" s="36">
        <v>38748</v>
      </c>
      <c r="F163" s="13"/>
      <c r="G163" s="15"/>
      <c r="H163" s="14">
        <v>4</v>
      </c>
      <c r="I163" s="15" t="s">
        <v>154</v>
      </c>
      <c r="J163" s="16"/>
      <c r="K163" s="13"/>
      <c r="L163" s="15"/>
      <c r="M163" s="14"/>
      <c r="N163" s="15"/>
      <c r="O163" s="13"/>
      <c r="P163" s="13"/>
      <c r="Q163" s="13"/>
      <c r="R163" s="16">
        <f t="shared" si="5"/>
        <v>4</v>
      </c>
    </row>
    <row r="164" spans="1:22">
      <c r="A164" s="13">
        <v>43</v>
      </c>
      <c r="B164" s="12" t="s">
        <v>184</v>
      </c>
      <c r="C164" s="23" t="s">
        <v>29</v>
      </c>
      <c r="D164" s="25">
        <v>749</v>
      </c>
      <c r="E164" s="36">
        <v>39724</v>
      </c>
      <c r="F164" s="13"/>
      <c r="G164" s="15"/>
      <c r="H164" s="14">
        <v>4</v>
      </c>
      <c r="I164" s="15" t="s">
        <v>154</v>
      </c>
      <c r="J164" s="16"/>
      <c r="K164" s="13"/>
      <c r="L164" s="15"/>
      <c r="M164" s="14"/>
      <c r="N164" s="15"/>
      <c r="O164" s="13"/>
      <c r="P164" s="13"/>
      <c r="Q164" s="13"/>
      <c r="R164" s="16">
        <f t="shared" si="5"/>
        <v>4</v>
      </c>
    </row>
    <row r="165" spans="1:22">
      <c r="A165" s="13">
        <v>44</v>
      </c>
      <c r="B165" s="12" t="s">
        <v>182</v>
      </c>
      <c r="C165" s="21" t="s">
        <v>61</v>
      </c>
      <c r="D165" s="21">
        <v>2695</v>
      </c>
      <c r="E165" s="36">
        <v>39493</v>
      </c>
      <c r="F165" s="13"/>
      <c r="G165" s="15"/>
      <c r="H165" s="14">
        <v>3</v>
      </c>
      <c r="I165" s="15" t="s">
        <v>154</v>
      </c>
      <c r="J165" s="16"/>
      <c r="K165" s="13"/>
      <c r="L165" s="15"/>
      <c r="M165" s="14"/>
      <c r="N165" s="15"/>
      <c r="O165" s="13"/>
      <c r="P165" s="13"/>
      <c r="Q165" s="13"/>
      <c r="R165" s="16">
        <f t="shared" si="5"/>
        <v>3</v>
      </c>
    </row>
    <row r="166" spans="1:22">
      <c r="A166" s="13">
        <v>45</v>
      </c>
      <c r="B166" s="22" t="s">
        <v>145</v>
      </c>
      <c r="C166" s="22" t="s">
        <v>95</v>
      </c>
      <c r="D166" s="26">
        <v>949</v>
      </c>
      <c r="E166" s="36">
        <v>39126</v>
      </c>
      <c r="F166" s="13">
        <v>3</v>
      </c>
      <c r="G166" s="15" t="s">
        <v>154</v>
      </c>
      <c r="H166" s="14"/>
      <c r="I166" s="15"/>
      <c r="J166" s="16"/>
      <c r="K166" s="13"/>
      <c r="L166" s="15"/>
      <c r="M166" s="14"/>
      <c r="N166" s="15"/>
      <c r="O166" s="13"/>
      <c r="P166" s="13"/>
      <c r="Q166" s="13"/>
      <c r="R166" s="16">
        <f t="shared" si="5"/>
        <v>3</v>
      </c>
    </row>
    <row r="167" spans="1:22">
      <c r="A167" s="13">
        <v>46</v>
      </c>
      <c r="B167" s="12" t="s">
        <v>159</v>
      </c>
      <c r="C167" s="23" t="s">
        <v>33</v>
      </c>
      <c r="D167" s="25">
        <v>3051</v>
      </c>
      <c r="E167" s="36">
        <v>39728</v>
      </c>
      <c r="F167" s="13">
        <v>2</v>
      </c>
      <c r="G167" s="15" t="s">
        <v>154</v>
      </c>
      <c r="H167" s="14">
        <v>1</v>
      </c>
      <c r="I167" s="15" t="s">
        <v>154</v>
      </c>
      <c r="J167" s="16"/>
      <c r="K167" s="13"/>
      <c r="L167" s="15"/>
      <c r="M167" s="14"/>
      <c r="N167" s="15"/>
      <c r="O167" s="13"/>
      <c r="P167" s="13"/>
      <c r="Q167" s="13"/>
      <c r="R167" s="16">
        <f t="shared" si="5"/>
        <v>3</v>
      </c>
      <c r="S167" s="24"/>
      <c r="T167" s="24"/>
      <c r="U167" s="24"/>
      <c r="V167" s="24"/>
    </row>
    <row r="168" spans="1:22">
      <c r="A168" s="13">
        <v>47</v>
      </c>
      <c r="B168" s="12" t="s">
        <v>209</v>
      </c>
      <c r="C168" s="23" t="s">
        <v>166</v>
      </c>
      <c r="D168" s="25">
        <v>328</v>
      </c>
      <c r="E168" s="37">
        <v>38724</v>
      </c>
      <c r="F168" s="13"/>
      <c r="G168" s="15"/>
      <c r="H168" s="14"/>
      <c r="I168" s="15"/>
      <c r="J168" s="16">
        <v>2</v>
      </c>
      <c r="K168" s="13"/>
      <c r="L168" s="15"/>
      <c r="M168" s="14"/>
      <c r="N168" s="15"/>
      <c r="O168" s="13"/>
      <c r="P168" s="13"/>
      <c r="Q168" s="13"/>
      <c r="R168" s="16">
        <f t="shared" si="5"/>
        <v>2</v>
      </c>
    </row>
    <row r="169" spans="1:22">
      <c r="A169" s="13">
        <v>48</v>
      </c>
      <c r="B169" s="12" t="s">
        <v>210</v>
      </c>
      <c r="C169" s="23" t="s">
        <v>166</v>
      </c>
      <c r="D169" s="25">
        <v>328</v>
      </c>
      <c r="E169" s="36">
        <v>38843</v>
      </c>
      <c r="F169" s="13"/>
      <c r="G169" s="15"/>
      <c r="H169" s="14"/>
      <c r="I169" s="15"/>
      <c r="J169" s="16">
        <v>2</v>
      </c>
      <c r="K169" s="13"/>
      <c r="L169" s="15"/>
      <c r="M169" s="14"/>
      <c r="N169" s="15"/>
      <c r="O169" s="13"/>
      <c r="P169" s="13"/>
      <c r="Q169" s="13"/>
      <c r="R169" s="16">
        <f t="shared" si="5"/>
        <v>2</v>
      </c>
    </row>
    <row r="170" spans="1:22">
      <c r="A170" s="13">
        <v>49</v>
      </c>
      <c r="B170" s="12" t="s">
        <v>211</v>
      </c>
      <c r="C170" s="23" t="s">
        <v>57</v>
      </c>
      <c r="D170" s="23">
        <v>2938</v>
      </c>
      <c r="E170" s="37">
        <v>39090</v>
      </c>
      <c r="F170" s="13"/>
      <c r="G170" s="15"/>
      <c r="H170" s="14"/>
      <c r="I170" s="15"/>
      <c r="J170" s="16">
        <v>2</v>
      </c>
      <c r="K170" s="13"/>
      <c r="L170" s="15"/>
      <c r="M170" s="14"/>
      <c r="N170" s="15"/>
      <c r="O170" s="13"/>
      <c r="P170" s="13"/>
      <c r="Q170" s="13"/>
      <c r="R170" s="16">
        <f t="shared" si="5"/>
        <v>2</v>
      </c>
    </row>
    <row r="171" spans="1:22">
      <c r="A171" s="13">
        <v>50</v>
      </c>
      <c r="B171" s="12" t="s">
        <v>212</v>
      </c>
      <c r="C171" s="23" t="s">
        <v>172</v>
      </c>
      <c r="D171" s="25">
        <v>665</v>
      </c>
      <c r="E171" s="37">
        <v>39034</v>
      </c>
      <c r="F171" s="13"/>
      <c r="G171" s="15"/>
      <c r="H171" s="14"/>
      <c r="I171" s="15"/>
      <c r="J171" s="16">
        <v>2</v>
      </c>
      <c r="K171" s="13"/>
      <c r="L171" s="15"/>
      <c r="M171" s="14"/>
      <c r="N171" s="15"/>
      <c r="O171" s="13"/>
      <c r="P171" s="13"/>
      <c r="Q171" s="13"/>
      <c r="R171" s="16">
        <f t="shared" si="5"/>
        <v>2</v>
      </c>
    </row>
    <row r="172" spans="1:22">
      <c r="A172" s="13">
        <v>51</v>
      </c>
      <c r="B172" s="12" t="s">
        <v>213</v>
      </c>
      <c r="C172" s="23" t="s">
        <v>32</v>
      </c>
      <c r="D172" s="25">
        <v>955</v>
      </c>
      <c r="E172" s="37">
        <v>39144</v>
      </c>
      <c r="F172" s="13"/>
      <c r="G172" s="15"/>
      <c r="H172" s="14"/>
      <c r="I172" s="15"/>
      <c r="J172" s="16">
        <v>2</v>
      </c>
      <c r="K172" s="13"/>
      <c r="L172" s="15"/>
      <c r="M172" s="14"/>
      <c r="N172" s="15"/>
      <c r="O172" s="13"/>
      <c r="P172" s="13"/>
      <c r="Q172" s="13"/>
      <c r="R172" s="16">
        <f t="shared" si="5"/>
        <v>2</v>
      </c>
    </row>
    <row r="173" spans="1:22">
      <c r="A173" s="13">
        <v>52</v>
      </c>
      <c r="B173" s="12" t="s">
        <v>214</v>
      </c>
      <c r="C173" s="22" t="s">
        <v>51</v>
      </c>
      <c r="D173" s="26">
        <v>437</v>
      </c>
      <c r="E173" s="37">
        <v>39154</v>
      </c>
      <c r="F173" s="13"/>
      <c r="G173" s="15"/>
      <c r="H173" s="14"/>
      <c r="I173" s="15"/>
      <c r="J173" s="16">
        <v>2</v>
      </c>
      <c r="K173" s="13"/>
      <c r="L173" s="15"/>
      <c r="M173" s="14"/>
      <c r="N173" s="15"/>
      <c r="O173" s="13"/>
      <c r="P173" s="13"/>
      <c r="Q173" s="13"/>
      <c r="R173" s="16">
        <f t="shared" si="5"/>
        <v>2</v>
      </c>
    </row>
    <row r="174" spans="1:22">
      <c r="A174" s="13">
        <v>53</v>
      </c>
      <c r="B174" s="12" t="s">
        <v>215</v>
      </c>
      <c r="C174" s="23" t="s">
        <v>33</v>
      </c>
      <c r="D174" s="25">
        <v>3051</v>
      </c>
      <c r="E174" s="37">
        <v>38971</v>
      </c>
      <c r="F174" s="13"/>
      <c r="G174" s="15"/>
      <c r="H174" s="14"/>
      <c r="I174" s="15"/>
      <c r="J174" s="16">
        <v>2</v>
      </c>
      <c r="K174" s="13"/>
      <c r="L174" s="15"/>
      <c r="M174" s="14"/>
      <c r="N174" s="15"/>
      <c r="O174" s="13"/>
      <c r="P174" s="13"/>
      <c r="Q174" s="13"/>
      <c r="R174" s="16">
        <f t="shared" si="5"/>
        <v>2</v>
      </c>
    </row>
    <row r="175" spans="1:22">
      <c r="A175" s="13">
        <v>54</v>
      </c>
      <c r="B175" s="12" t="s">
        <v>216</v>
      </c>
      <c r="C175" s="23" t="s">
        <v>33</v>
      </c>
      <c r="D175" s="25">
        <v>3051</v>
      </c>
      <c r="E175" s="37">
        <v>39408</v>
      </c>
      <c r="F175" s="13"/>
      <c r="G175" s="15"/>
      <c r="H175" s="14"/>
      <c r="I175" s="15"/>
      <c r="J175" s="16">
        <v>2</v>
      </c>
      <c r="K175" s="13"/>
      <c r="L175" s="15"/>
      <c r="M175" s="14"/>
      <c r="N175" s="15"/>
      <c r="O175" s="13"/>
      <c r="P175" s="13"/>
      <c r="Q175" s="13"/>
      <c r="R175" s="16">
        <f t="shared" si="5"/>
        <v>2</v>
      </c>
    </row>
    <row r="176" spans="1:22">
      <c r="A176" s="13">
        <v>55</v>
      </c>
      <c r="B176" s="22" t="s">
        <v>170</v>
      </c>
      <c r="C176" s="20" t="s">
        <v>73</v>
      </c>
      <c r="D176" s="16">
        <v>3324</v>
      </c>
      <c r="E176" s="36">
        <v>39794</v>
      </c>
      <c r="F176" s="13"/>
      <c r="G176" s="15"/>
      <c r="H176" s="14">
        <v>2</v>
      </c>
      <c r="I176" s="15" t="s">
        <v>35</v>
      </c>
      <c r="J176" s="16"/>
      <c r="K176" s="13"/>
      <c r="L176" s="15"/>
      <c r="M176" s="14"/>
      <c r="N176" s="15"/>
      <c r="O176" s="13"/>
      <c r="P176" s="13"/>
      <c r="Q176" s="13"/>
      <c r="R176" s="16">
        <f t="shared" si="5"/>
        <v>2</v>
      </c>
    </row>
    <row r="177" spans="1:22">
      <c r="A177" s="13">
        <v>56</v>
      </c>
      <c r="B177" s="12" t="s">
        <v>140</v>
      </c>
      <c r="C177" s="20" t="s">
        <v>61</v>
      </c>
      <c r="D177" s="20">
        <v>2695</v>
      </c>
      <c r="E177" s="37">
        <v>40010</v>
      </c>
      <c r="F177" s="13">
        <v>1</v>
      </c>
      <c r="G177" s="15" t="s">
        <v>154</v>
      </c>
      <c r="H177" s="14">
        <v>1</v>
      </c>
      <c r="I177" s="15" t="s">
        <v>154</v>
      </c>
      <c r="J177" s="16"/>
      <c r="K177" s="13"/>
      <c r="L177" s="15"/>
      <c r="M177" s="14"/>
      <c r="N177" s="15"/>
      <c r="O177" s="13"/>
      <c r="P177" s="13"/>
      <c r="Q177" s="13"/>
      <c r="R177" s="16">
        <f t="shared" si="5"/>
        <v>2</v>
      </c>
      <c r="S177" s="24"/>
      <c r="T177" s="24"/>
      <c r="U177" s="24"/>
      <c r="V177" s="24"/>
    </row>
    <row r="178" spans="1:22">
      <c r="A178" s="13">
        <v>57</v>
      </c>
      <c r="B178" s="12" t="s">
        <v>196</v>
      </c>
      <c r="C178" s="23" t="s">
        <v>57</v>
      </c>
      <c r="D178" s="23">
        <v>2938</v>
      </c>
      <c r="E178" s="37">
        <v>38899</v>
      </c>
      <c r="F178" s="13"/>
      <c r="G178" s="15"/>
      <c r="H178" s="14">
        <v>2</v>
      </c>
      <c r="I178" s="15" t="s">
        <v>154</v>
      </c>
      <c r="J178" s="16"/>
      <c r="K178" s="13"/>
      <c r="L178" s="15"/>
      <c r="M178" s="14"/>
      <c r="N178" s="15"/>
      <c r="O178" s="13"/>
      <c r="P178" s="13"/>
      <c r="Q178" s="13"/>
      <c r="R178" s="16">
        <f t="shared" si="5"/>
        <v>2</v>
      </c>
    </row>
    <row r="179" spans="1:22">
      <c r="A179" s="13">
        <v>58</v>
      </c>
      <c r="B179" s="22" t="s">
        <v>171</v>
      </c>
      <c r="C179" s="22" t="s">
        <v>172</v>
      </c>
      <c r="D179" s="26">
        <v>665</v>
      </c>
      <c r="E179" s="37">
        <v>39785</v>
      </c>
      <c r="F179" s="13"/>
      <c r="G179" s="15"/>
      <c r="H179" s="14">
        <v>1</v>
      </c>
      <c r="I179" s="15" t="s">
        <v>35</v>
      </c>
      <c r="J179" s="16"/>
      <c r="K179" s="13"/>
      <c r="L179" s="15"/>
      <c r="M179" s="14"/>
      <c r="N179" s="15"/>
      <c r="O179" s="13"/>
      <c r="P179" s="13"/>
      <c r="Q179" s="13"/>
      <c r="R179" s="16">
        <f t="shared" si="5"/>
        <v>1</v>
      </c>
    </row>
    <row r="180" spans="1:22">
      <c r="A180" s="13">
        <v>59</v>
      </c>
      <c r="B180" s="22" t="s">
        <v>146</v>
      </c>
      <c r="C180" s="20" t="s">
        <v>61</v>
      </c>
      <c r="D180" s="20">
        <v>2695</v>
      </c>
      <c r="E180" s="37">
        <v>39857</v>
      </c>
      <c r="F180" s="13"/>
      <c r="G180" s="15"/>
      <c r="H180" s="14">
        <v>1</v>
      </c>
      <c r="I180" s="15" t="s">
        <v>154</v>
      </c>
      <c r="J180" s="16"/>
      <c r="K180" s="13"/>
      <c r="L180" s="15"/>
      <c r="M180" s="14"/>
      <c r="N180" s="15"/>
      <c r="O180" s="13"/>
      <c r="P180" s="13"/>
      <c r="Q180" s="13"/>
      <c r="R180" s="16">
        <f t="shared" si="5"/>
        <v>1</v>
      </c>
    </row>
    <row r="181" spans="1:22">
      <c r="A181" s="13">
        <v>60</v>
      </c>
      <c r="B181" s="22" t="s">
        <v>183</v>
      </c>
      <c r="C181" s="23" t="s">
        <v>150</v>
      </c>
      <c r="D181" s="25">
        <v>3414</v>
      </c>
      <c r="E181" s="37">
        <v>39488</v>
      </c>
      <c r="F181" s="13"/>
      <c r="G181" s="15"/>
      <c r="H181" s="14">
        <v>1</v>
      </c>
      <c r="I181" s="15" t="s">
        <v>154</v>
      </c>
      <c r="J181" s="16"/>
      <c r="K181" s="13"/>
      <c r="L181" s="15"/>
      <c r="M181" s="14"/>
      <c r="N181" s="15"/>
      <c r="O181" s="13"/>
      <c r="P181" s="13"/>
      <c r="Q181" s="13"/>
      <c r="R181" s="16">
        <f t="shared" si="5"/>
        <v>1</v>
      </c>
    </row>
    <row r="182" spans="1:22">
      <c r="A182" s="13">
        <v>61</v>
      </c>
      <c r="B182" s="22" t="s">
        <v>185</v>
      </c>
      <c r="C182" s="23" t="s">
        <v>33</v>
      </c>
      <c r="D182" s="25">
        <v>3051</v>
      </c>
      <c r="E182" s="37">
        <v>40113</v>
      </c>
      <c r="F182" s="13"/>
      <c r="G182" s="15"/>
      <c r="H182" s="14">
        <v>1</v>
      </c>
      <c r="I182" s="15" t="s">
        <v>154</v>
      </c>
      <c r="J182" s="16"/>
      <c r="K182" s="13"/>
      <c r="L182" s="15"/>
      <c r="M182" s="14"/>
      <c r="N182" s="15"/>
      <c r="O182" s="13"/>
      <c r="P182" s="13"/>
      <c r="Q182" s="13"/>
      <c r="R182" s="16">
        <f t="shared" si="5"/>
        <v>1</v>
      </c>
    </row>
    <row r="183" spans="1:22">
      <c r="A183" s="13">
        <v>62</v>
      </c>
      <c r="B183" s="12" t="s">
        <v>181</v>
      </c>
      <c r="C183" s="23" t="s">
        <v>29</v>
      </c>
      <c r="D183" s="25">
        <v>749</v>
      </c>
      <c r="E183" s="37">
        <v>39166</v>
      </c>
      <c r="F183" s="13"/>
      <c r="G183" s="15"/>
      <c r="H183" s="14">
        <v>1</v>
      </c>
      <c r="I183" s="15" t="s">
        <v>154</v>
      </c>
      <c r="J183" s="16"/>
      <c r="K183" s="13"/>
      <c r="L183" s="15"/>
      <c r="M183" s="14"/>
      <c r="N183" s="15"/>
      <c r="O183" s="13"/>
      <c r="P183" s="13"/>
      <c r="Q183" s="13"/>
      <c r="R183" s="16">
        <f t="shared" si="5"/>
        <v>1</v>
      </c>
    </row>
    <row r="184" spans="1:22" ht="12.75">
      <c r="A184" s="55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7"/>
    </row>
    <row r="185" spans="1:22" ht="18">
      <c r="A185" s="58" t="s">
        <v>42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60"/>
    </row>
    <row r="186" spans="1:22">
      <c r="A186" s="27"/>
      <c r="B186" s="27" t="s">
        <v>14</v>
      </c>
      <c r="C186" s="27" t="s">
        <v>15</v>
      </c>
      <c r="D186" s="28" t="s">
        <v>44</v>
      </c>
      <c r="E186" s="35" t="s">
        <v>46</v>
      </c>
      <c r="F186" s="61">
        <v>1</v>
      </c>
      <c r="G186" s="62"/>
      <c r="H186" s="61">
        <v>2</v>
      </c>
      <c r="I186" s="62"/>
      <c r="J186" s="29">
        <v>3</v>
      </c>
      <c r="K186" s="61">
        <v>4</v>
      </c>
      <c r="L186" s="62"/>
      <c r="M186" s="61">
        <v>5</v>
      </c>
      <c r="N186" s="62"/>
      <c r="O186" s="28" t="s">
        <v>43</v>
      </c>
      <c r="P186" s="28">
        <v>6</v>
      </c>
      <c r="Q186" s="28" t="s">
        <v>12</v>
      </c>
      <c r="R186" s="29" t="s">
        <v>13</v>
      </c>
    </row>
    <row r="187" spans="1:22">
      <c r="A187" s="13">
        <v>1</v>
      </c>
      <c r="B187" s="22" t="s">
        <v>76</v>
      </c>
      <c r="C187" s="20" t="s">
        <v>73</v>
      </c>
      <c r="D187" s="16">
        <v>3324</v>
      </c>
      <c r="E187" s="36">
        <v>39645</v>
      </c>
      <c r="F187" s="13">
        <v>20</v>
      </c>
      <c r="G187" s="15" t="s">
        <v>35</v>
      </c>
      <c r="H187" s="14">
        <v>16</v>
      </c>
      <c r="I187" s="15" t="s">
        <v>35</v>
      </c>
      <c r="J187" s="16">
        <v>40</v>
      </c>
      <c r="K187" s="13"/>
      <c r="L187" s="15"/>
      <c r="M187" s="14"/>
      <c r="N187" s="15"/>
      <c r="O187" s="13"/>
      <c r="P187" s="13"/>
      <c r="Q187" s="13">
        <v>6</v>
      </c>
      <c r="R187" s="16">
        <f t="shared" ref="R187:R212" si="6">+F187+H187+J187+K187+M187-O187+P187+Q187</f>
        <v>82</v>
      </c>
    </row>
    <row r="188" spans="1:22">
      <c r="A188" s="13">
        <v>2</v>
      </c>
      <c r="B188" s="22" t="s">
        <v>55</v>
      </c>
      <c r="C188" s="23" t="s">
        <v>30</v>
      </c>
      <c r="D188" s="25">
        <v>550</v>
      </c>
      <c r="E188" s="36">
        <v>39727</v>
      </c>
      <c r="F188" s="13">
        <v>16</v>
      </c>
      <c r="G188" s="15" t="s">
        <v>35</v>
      </c>
      <c r="H188" s="14">
        <v>20</v>
      </c>
      <c r="I188" s="15" t="s">
        <v>35</v>
      </c>
      <c r="J188" s="16">
        <v>32</v>
      </c>
      <c r="K188" s="13"/>
      <c r="L188" s="15"/>
      <c r="M188" s="14"/>
      <c r="N188" s="15"/>
      <c r="O188" s="13"/>
      <c r="P188" s="13"/>
      <c r="Q188" s="13">
        <v>6</v>
      </c>
      <c r="R188" s="16">
        <f t="shared" si="6"/>
        <v>74</v>
      </c>
    </row>
    <row r="189" spans="1:22">
      <c r="A189" s="13">
        <v>3</v>
      </c>
      <c r="B189" s="12" t="s">
        <v>109</v>
      </c>
      <c r="C189" s="20" t="s">
        <v>61</v>
      </c>
      <c r="D189" s="20">
        <v>2695</v>
      </c>
      <c r="E189" s="36">
        <v>40086</v>
      </c>
      <c r="F189" s="13">
        <v>12</v>
      </c>
      <c r="G189" s="15" t="s">
        <v>154</v>
      </c>
      <c r="H189" s="14">
        <v>16</v>
      </c>
      <c r="I189" s="15" t="s">
        <v>154</v>
      </c>
      <c r="J189" s="16">
        <v>24</v>
      </c>
      <c r="K189" s="13"/>
      <c r="L189" s="15"/>
      <c r="M189" s="14"/>
      <c r="N189" s="15"/>
      <c r="O189" s="13"/>
      <c r="P189" s="13"/>
      <c r="Q189" s="13"/>
      <c r="R189" s="16">
        <f t="shared" si="6"/>
        <v>52</v>
      </c>
    </row>
    <row r="190" spans="1:22">
      <c r="A190" s="13">
        <v>4</v>
      </c>
      <c r="B190" s="12" t="s">
        <v>102</v>
      </c>
      <c r="C190" s="23" t="s">
        <v>29</v>
      </c>
      <c r="D190" s="25">
        <v>749</v>
      </c>
      <c r="E190" s="36">
        <v>39838</v>
      </c>
      <c r="F190" s="13">
        <v>20</v>
      </c>
      <c r="G190" s="15" t="s">
        <v>154</v>
      </c>
      <c r="H190" s="14">
        <v>12</v>
      </c>
      <c r="I190" s="15" t="s">
        <v>154</v>
      </c>
      <c r="J190" s="16">
        <v>12</v>
      </c>
      <c r="K190" s="13"/>
      <c r="L190" s="15"/>
      <c r="M190" s="14"/>
      <c r="N190" s="15"/>
      <c r="O190" s="13"/>
      <c r="P190" s="13"/>
      <c r="Q190" s="13">
        <v>6</v>
      </c>
      <c r="R190" s="16">
        <f t="shared" si="6"/>
        <v>50</v>
      </c>
    </row>
    <row r="191" spans="1:22">
      <c r="A191" s="13">
        <v>5</v>
      </c>
      <c r="B191" s="22" t="s">
        <v>70</v>
      </c>
      <c r="C191" s="23" t="s">
        <v>150</v>
      </c>
      <c r="D191" s="25">
        <v>3414</v>
      </c>
      <c r="E191" s="36">
        <v>40151</v>
      </c>
      <c r="F191" s="13">
        <v>8</v>
      </c>
      <c r="G191" s="15" t="s">
        <v>35</v>
      </c>
      <c r="H191" s="14">
        <v>20</v>
      </c>
      <c r="I191" s="15" t="s">
        <v>154</v>
      </c>
      <c r="J191" s="16">
        <v>16</v>
      </c>
      <c r="K191" s="13"/>
      <c r="L191" s="15"/>
      <c r="M191" s="14"/>
      <c r="N191" s="15"/>
      <c r="O191" s="13"/>
      <c r="P191" s="13"/>
      <c r="Q191" s="13"/>
      <c r="R191" s="16">
        <f t="shared" si="6"/>
        <v>44</v>
      </c>
    </row>
    <row r="192" spans="1:22">
      <c r="A192" s="13">
        <v>6</v>
      </c>
      <c r="B192" s="22" t="s">
        <v>79</v>
      </c>
      <c r="C192" s="23" t="s">
        <v>150</v>
      </c>
      <c r="D192" s="25">
        <v>3414</v>
      </c>
      <c r="E192" s="36">
        <v>39659</v>
      </c>
      <c r="F192" s="13">
        <v>12</v>
      </c>
      <c r="G192" s="15" t="s">
        <v>35</v>
      </c>
      <c r="H192" s="14">
        <v>12</v>
      </c>
      <c r="I192" s="15" t="s">
        <v>154</v>
      </c>
      <c r="J192" s="16">
        <v>16</v>
      </c>
      <c r="K192" s="13"/>
      <c r="L192" s="15"/>
      <c r="M192" s="14"/>
      <c r="N192" s="15"/>
      <c r="O192" s="13"/>
      <c r="P192" s="13"/>
      <c r="Q192" s="13"/>
      <c r="R192" s="16">
        <f t="shared" si="6"/>
        <v>40</v>
      </c>
    </row>
    <row r="193" spans="1:18">
      <c r="A193" s="13">
        <v>7</v>
      </c>
      <c r="B193" s="12" t="s">
        <v>121</v>
      </c>
      <c r="C193" s="23" t="s">
        <v>95</v>
      </c>
      <c r="D193" s="26">
        <v>949</v>
      </c>
      <c r="E193" s="36">
        <v>39489</v>
      </c>
      <c r="F193" s="13">
        <v>16</v>
      </c>
      <c r="G193" s="15" t="s">
        <v>154</v>
      </c>
      <c r="H193" s="14">
        <v>8</v>
      </c>
      <c r="I193" s="15" t="s">
        <v>154</v>
      </c>
      <c r="J193" s="16">
        <v>16</v>
      </c>
      <c r="K193" s="13"/>
      <c r="L193" s="15"/>
      <c r="M193" s="14"/>
      <c r="N193" s="15"/>
      <c r="O193" s="13"/>
      <c r="P193" s="13"/>
      <c r="Q193" s="13"/>
      <c r="R193" s="16">
        <f t="shared" si="6"/>
        <v>40</v>
      </c>
    </row>
    <row r="194" spans="1:18">
      <c r="A194" s="13">
        <v>8</v>
      </c>
      <c r="B194" s="22" t="s">
        <v>104</v>
      </c>
      <c r="C194" s="23" t="s">
        <v>62</v>
      </c>
      <c r="D194" s="25">
        <v>2104</v>
      </c>
      <c r="E194" s="36">
        <v>39540</v>
      </c>
      <c r="F194" s="13">
        <v>12</v>
      </c>
      <c r="G194" s="15" t="s">
        <v>35</v>
      </c>
      <c r="H194" s="14">
        <v>8</v>
      </c>
      <c r="I194" s="15" t="s">
        <v>35</v>
      </c>
      <c r="J194" s="16">
        <v>12</v>
      </c>
      <c r="K194" s="13"/>
      <c r="L194" s="15"/>
      <c r="M194" s="14"/>
      <c r="N194" s="15"/>
      <c r="O194" s="13"/>
      <c r="P194" s="13"/>
      <c r="Q194" s="13"/>
      <c r="R194" s="16">
        <f t="shared" si="6"/>
        <v>32</v>
      </c>
    </row>
    <row r="195" spans="1:18">
      <c r="A195" s="13">
        <v>9</v>
      </c>
      <c r="B195" s="12" t="s">
        <v>135</v>
      </c>
      <c r="C195" s="23" t="s">
        <v>150</v>
      </c>
      <c r="D195" s="25">
        <v>3414</v>
      </c>
      <c r="E195" s="36">
        <v>39543</v>
      </c>
      <c r="F195" s="13">
        <v>8</v>
      </c>
      <c r="G195" s="15" t="s">
        <v>35</v>
      </c>
      <c r="H195" s="14">
        <v>8</v>
      </c>
      <c r="I195" s="15" t="s">
        <v>154</v>
      </c>
      <c r="J195" s="16">
        <v>16</v>
      </c>
      <c r="K195" s="13"/>
      <c r="L195" s="15"/>
      <c r="M195" s="14"/>
      <c r="N195" s="15"/>
      <c r="O195" s="13"/>
      <c r="P195" s="13"/>
      <c r="Q195" s="13"/>
      <c r="R195" s="16">
        <f t="shared" si="6"/>
        <v>32</v>
      </c>
    </row>
    <row r="196" spans="1:18">
      <c r="A196" s="13">
        <v>10</v>
      </c>
      <c r="B196" s="12" t="s">
        <v>103</v>
      </c>
      <c r="C196" s="23" t="s">
        <v>30</v>
      </c>
      <c r="D196" s="25">
        <v>550</v>
      </c>
      <c r="E196" s="36">
        <v>40007</v>
      </c>
      <c r="F196" s="13">
        <v>3</v>
      </c>
      <c r="G196" s="15" t="s">
        <v>35</v>
      </c>
      <c r="H196" s="14">
        <v>12</v>
      </c>
      <c r="I196" s="15" t="s">
        <v>35</v>
      </c>
      <c r="J196" s="16">
        <v>12</v>
      </c>
      <c r="K196" s="13"/>
      <c r="L196" s="15"/>
      <c r="M196" s="14"/>
      <c r="N196" s="15"/>
      <c r="O196" s="13"/>
      <c r="P196" s="13"/>
      <c r="Q196" s="13">
        <v>3</v>
      </c>
      <c r="R196" s="16">
        <f t="shared" si="6"/>
        <v>30</v>
      </c>
    </row>
    <row r="197" spans="1:18">
      <c r="A197" s="13">
        <v>11</v>
      </c>
      <c r="B197" s="12" t="s">
        <v>182</v>
      </c>
      <c r="C197" s="20" t="s">
        <v>61</v>
      </c>
      <c r="D197" s="21">
        <v>2695</v>
      </c>
      <c r="E197" s="36">
        <v>39493</v>
      </c>
      <c r="F197" s="13"/>
      <c r="G197" s="15"/>
      <c r="H197" s="14">
        <v>2</v>
      </c>
      <c r="I197" s="15" t="s">
        <v>154</v>
      </c>
      <c r="J197" s="16">
        <v>24</v>
      </c>
      <c r="K197" s="13"/>
      <c r="L197" s="15"/>
      <c r="M197" s="14"/>
      <c r="N197" s="15"/>
      <c r="O197" s="13"/>
      <c r="P197" s="13"/>
      <c r="Q197" s="13"/>
      <c r="R197" s="16">
        <f t="shared" si="6"/>
        <v>26</v>
      </c>
    </row>
    <row r="198" spans="1:18">
      <c r="A198" s="13">
        <v>12</v>
      </c>
      <c r="B198" s="22" t="s">
        <v>170</v>
      </c>
      <c r="C198" s="20" t="s">
        <v>73</v>
      </c>
      <c r="D198" s="16">
        <v>3324</v>
      </c>
      <c r="E198" s="36">
        <v>39794</v>
      </c>
      <c r="F198" s="13"/>
      <c r="G198" s="15"/>
      <c r="H198" s="14">
        <v>12</v>
      </c>
      <c r="I198" s="15" t="s">
        <v>35</v>
      </c>
      <c r="J198" s="16">
        <v>12</v>
      </c>
      <c r="K198" s="13"/>
      <c r="L198" s="15"/>
      <c r="M198" s="14"/>
      <c r="N198" s="15"/>
      <c r="O198" s="13"/>
      <c r="P198" s="13"/>
      <c r="Q198" s="13"/>
      <c r="R198" s="16">
        <f t="shared" si="6"/>
        <v>24</v>
      </c>
    </row>
    <row r="199" spans="1:18">
      <c r="A199" s="13">
        <v>13</v>
      </c>
      <c r="B199" s="12" t="s">
        <v>160</v>
      </c>
      <c r="C199" s="23" t="s">
        <v>33</v>
      </c>
      <c r="D199" s="25">
        <v>3051</v>
      </c>
      <c r="E199" s="36">
        <v>40637</v>
      </c>
      <c r="F199" s="13">
        <v>12</v>
      </c>
      <c r="G199" s="15" t="s">
        <v>154</v>
      </c>
      <c r="H199" s="14"/>
      <c r="I199" s="15"/>
      <c r="J199" s="16">
        <v>12</v>
      </c>
      <c r="K199" s="13"/>
      <c r="L199" s="15"/>
      <c r="M199" s="14"/>
      <c r="N199" s="15"/>
      <c r="O199" s="13"/>
      <c r="P199" s="13"/>
      <c r="Q199" s="13"/>
      <c r="R199" s="16">
        <f t="shared" si="6"/>
        <v>24</v>
      </c>
    </row>
    <row r="200" spans="1:18">
      <c r="A200" s="13">
        <v>14</v>
      </c>
      <c r="B200" s="12" t="s">
        <v>118</v>
      </c>
      <c r="C200" s="23" t="s">
        <v>30</v>
      </c>
      <c r="D200" s="25">
        <v>550</v>
      </c>
      <c r="E200" s="36">
        <v>40333</v>
      </c>
      <c r="F200" s="13">
        <v>1</v>
      </c>
      <c r="G200" s="15" t="s">
        <v>35</v>
      </c>
      <c r="H200" s="14">
        <v>8</v>
      </c>
      <c r="I200" s="15" t="s">
        <v>35</v>
      </c>
      <c r="J200" s="16">
        <v>12</v>
      </c>
      <c r="K200" s="13"/>
      <c r="L200" s="15"/>
      <c r="M200" s="14"/>
      <c r="N200" s="15"/>
      <c r="O200" s="13"/>
      <c r="P200" s="13"/>
      <c r="Q200" s="13">
        <v>3</v>
      </c>
      <c r="R200" s="16">
        <f t="shared" si="6"/>
        <v>24</v>
      </c>
    </row>
    <row r="201" spans="1:18">
      <c r="A201" s="13">
        <v>15</v>
      </c>
      <c r="B201" s="12" t="s">
        <v>98</v>
      </c>
      <c r="C201" s="20" t="s">
        <v>61</v>
      </c>
      <c r="D201" s="20">
        <v>2695</v>
      </c>
      <c r="E201" s="36">
        <v>39688</v>
      </c>
      <c r="F201" s="13">
        <v>3</v>
      </c>
      <c r="G201" s="15" t="s">
        <v>154</v>
      </c>
      <c r="H201" s="14">
        <v>8</v>
      </c>
      <c r="I201" s="15" t="s">
        <v>154</v>
      </c>
      <c r="J201" s="16">
        <v>6</v>
      </c>
      <c r="K201" s="13"/>
      <c r="L201" s="15"/>
      <c r="M201" s="14"/>
      <c r="N201" s="15"/>
      <c r="O201" s="13"/>
      <c r="P201" s="13"/>
      <c r="Q201" s="13"/>
      <c r="R201" s="16">
        <f t="shared" si="6"/>
        <v>17</v>
      </c>
    </row>
    <row r="202" spans="1:18">
      <c r="A202" s="13">
        <v>16</v>
      </c>
      <c r="B202" s="12" t="s">
        <v>140</v>
      </c>
      <c r="C202" s="20" t="s">
        <v>61</v>
      </c>
      <c r="D202" s="21">
        <v>2695</v>
      </c>
      <c r="E202" s="37">
        <v>40010</v>
      </c>
      <c r="F202" s="13">
        <v>8</v>
      </c>
      <c r="G202" s="15" t="s">
        <v>154</v>
      </c>
      <c r="H202" s="14">
        <v>6</v>
      </c>
      <c r="I202" s="15" t="s">
        <v>154</v>
      </c>
      <c r="J202" s="16"/>
      <c r="K202" s="13"/>
      <c r="L202" s="15"/>
      <c r="M202" s="14"/>
      <c r="N202" s="15"/>
      <c r="O202" s="13"/>
      <c r="P202" s="13"/>
      <c r="Q202" s="13"/>
      <c r="R202" s="16">
        <f t="shared" si="6"/>
        <v>14</v>
      </c>
    </row>
    <row r="203" spans="1:18">
      <c r="A203" s="13">
        <v>17</v>
      </c>
      <c r="B203" s="22" t="s">
        <v>146</v>
      </c>
      <c r="C203" s="20" t="s">
        <v>61</v>
      </c>
      <c r="D203" s="20">
        <v>2695</v>
      </c>
      <c r="E203" s="37">
        <v>39857</v>
      </c>
      <c r="F203" s="13">
        <v>8</v>
      </c>
      <c r="G203" s="15" t="s">
        <v>154</v>
      </c>
      <c r="H203" s="14">
        <v>6</v>
      </c>
      <c r="I203" s="15" t="s">
        <v>154</v>
      </c>
      <c r="J203" s="16"/>
      <c r="K203" s="13"/>
      <c r="L203" s="15"/>
      <c r="M203" s="14"/>
      <c r="N203" s="15"/>
      <c r="O203" s="13"/>
      <c r="P203" s="13"/>
      <c r="Q203" s="13"/>
      <c r="R203" s="16">
        <f t="shared" si="6"/>
        <v>14</v>
      </c>
    </row>
    <row r="204" spans="1:18">
      <c r="A204" s="13">
        <v>18</v>
      </c>
      <c r="B204" s="12" t="s">
        <v>184</v>
      </c>
      <c r="C204" s="23" t="s">
        <v>29</v>
      </c>
      <c r="D204" s="25">
        <v>749</v>
      </c>
      <c r="E204" s="36">
        <v>39724</v>
      </c>
      <c r="F204" s="13"/>
      <c r="G204" s="15"/>
      <c r="H204" s="14">
        <v>8</v>
      </c>
      <c r="I204" s="15" t="s">
        <v>154</v>
      </c>
      <c r="J204" s="16">
        <v>2</v>
      </c>
      <c r="K204" s="13"/>
      <c r="L204" s="15"/>
      <c r="M204" s="14"/>
      <c r="N204" s="15"/>
      <c r="O204" s="13"/>
      <c r="P204" s="13"/>
      <c r="Q204" s="13"/>
      <c r="R204" s="16">
        <f t="shared" si="6"/>
        <v>10</v>
      </c>
    </row>
    <row r="205" spans="1:18">
      <c r="A205" s="13">
        <v>19</v>
      </c>
      <c r="B205" s="12" t="s">
        <v>117</v>
      </c>
      <c r="C205" s="23" t="s">
        <v>30</v>
      </c>
      <c r="D205" s="25">
        <v>550</v>
      </c>
      <c r="E205" s="37">
        <v>40508</v>
      </c>
      <c r="F205" s="13">
        <v>2</v>
      </c>
      <c r="G205" s="15" t="s">
        <v>35</v>
      </c>
      <c r="H205" s="14">
        <v>3</v>
      </c>
      <c r="I205" s="15" t="s">
        <v>35</v>
      </c>
      <c r="J205" s="16">
        <v>2</v>
      </c>
      <c r="K205" s="13"/>
      <c r="L205" s="15"/>
      <c r="M205" s="14"/>
      <c r="N205" s="15"/>
      <c r="O205" s="13"/>
      <c r="P205" s="13"/>
      <c r="Q205" s="13"/>
      <c r="R205" s="16">
        <f t="shared" si="6"/>
        <v>7</v>
      </c>
    </row>
    <row r="206" spans="1:18">
      <c r="A206" s="13">
        <v>20</v>
      </c>
      <c r="B206" s="12" t="s">
        <v>159</v>
      </c>
      <c r="C206" s="23" t="s">
        <v>33</v>
      </c>
      <c r="D206" s="25">
        <v>3051</v>
      </c>
      <c r="E206" s="37">
        <v>39728</v>
      </c>
      <c r="F206" s="13">
        <v>2</v>
      </c>
      <c r="G206" s="15" t="s">
        <v>154</v>
      </c>
      <c r="H206" s="14">
        <v>3</v>
      </c>
      <c r="I206" s="15" t="s">
        <v>154</v>
      </c>
      <c r="J206" s="16"/>
      <c r="K206" s="13"/>
      <c r="L206" s="15"/>
      <c r="M206" s="14"/>
      <c r="N206" s="15"/>
      <c r="O206" s="13"/>
      <c r="P206" s="13"/>
      <c r="Q206" s="13"/>
      <c r="R206" s="16">
        <f t="shared" si="6"/>
        <v>5</v>
      </c>
    </row>
    <row r="207" spans="1:18">
      <c r="A207" s="13">
        <v>21</v>
      </c>
      <c r="B207" s="12" t="s">
        <v>204</v>
      </c>
      <c r="C207" s="20" t="s">
        <v>61</v>
      </c>
      <c r="D207" s="20">
        <v>2695</v>
      </c>
      <c r="E207" s="37">
        <v>39459</v>
      </c>
      <c r="F207" s="13"/>
      <c r="G207" s="15"/>
      <c r="H207" s="14"/>
      <c r="I207" s="15"/>
      <c r="J207" s="16">
        <v>4</v>
      </c>
      <c r="K207" s="13"/>
      <c r="L207" s="15"/>
      <c r="M207" s="14"/>
      <c r="N207" s="15"/>
      <c r="O207" s="13"/>
      <c r="P207" s="13"/>
      <c r="Q207" s="13"/>
      <c r="R207" s="16">
        <f t="shared" si="6"/>
        <v>4</v>
      </c>
    </row>
    <row r="208" spans="1:18">
      <c r="A208" s="13">
        <v>22</v>
      </c>
      <c r="B208" s="12" t="s">
        <v>142</v>
      </c>
      <c r="C208" s="23" t="s">
        <v>30</v>
      </c>
      <c r="D208" s="25">
        <v>550</v>
      </c>
      <c r="E208" s="37">
        <v>39994</v>
      </c>
      <c r="F208" s="13">
        <v>1</v>
      </c>
      <c r="G208" s="15" t="s">
        <v>35</v>
      </c>
      <c r="H208" s="14">
        <v>2</v>
      </c>
      <c r="I208" s="15" t="s">
        <v>35</v>
      </c>
      <c r="J208" s="16"/>
      <c r="K208" s="13"/>
      <c r="L208" s="15"/>
      <c r="M208" s="14"/>
      <c r="N208" s="15"/>
      <c r="O208" s="13"/>
      <c r="P208" s="13"/>
      <c r="Q208" s="45"/>
      <c r="R208" s="16">
        <f t="shared" si="6"/>
        <v>3</v>
      </c>
    </row>
    <row r="209" spans="1:18">
      <c r="A209" s="13">
        <v>23</v>
      </c>
      <c r="B209" s="22" t="s">
        <v>183</v>
      </c>
      <c r="C209" s="23" t="s">
        <v>150</v>
      </c>
      <c r="D209" s="26">
        <v>3414</v>
      </c>
      <c r="E209" s="37">
        <v>39488</v>
      </c>
      <c r="F209" s="13"/>
      <c r="G209" s="15"/>
      <c r="H209" s="14">
        <v>1</v>
      </c>
      <c r="I209" s="15" t="s">
        <v>154</v>
      </c>
      <c r="J209" s="16">
        <v>2</v>
      </c>
      <c r="K209" s="13"/>
      <c r="L209" s="15"/>
      <c r="M209" s="14"/>
      <c r="N209" s="15"/>
      <c r="O209" s="13"/>
      <c r="P209" s="13"/>
      <c r="Q209" s="13"/>
      <c r="R209" s="16">
        <f t="shared" si="6"/>
        <v>3</v>
      </c>
    </row>
    <row r="210" spans="1:18">
      <c r="A210" s="13">
        <v>24</v>
      </c>
      <c r="B210" s="22" t="s">
        <v>185</v>
      </c>
      <c r="C210" s="22" t="s">
        <v>33</v>
      </c>
      <c r="D210" s="26">
        <v>3051</v>
      </c>
      <c r="E210" s="37">
        <v>40113</v>
      </c>
      <c r="F210" s="13"/>
      <c r="G210" s="15"/>
      <c r="H210" s="14">
        <v>1</v>
      </c>
      <c r="I210" s="15" t="s">
        <v>154</v>
      </c>
      <c r="J210" s="16">
        <v>2</v>
      </c>
      <c r="K210" s="13"/>
      <c r="L210" s="15"/>
      <c r="M210" s="14"/>
      <c r="N210" s="15"/>
      <c r="O210" s="13"/>
      <c r="P210" s="13"/>
      <c r="Q210" s="13"/>
      <c r="R210" s="16">
        <f t="shared" si="6"/>
        <v>3</v>
      </c>
    </row>
    <row r="211" spans="1:18">
      <c r="A211" s="13">
        <v>25</v>
      </c>
      <c r="B211" s="12" t="s">
        <v>205</v>
      </c>
      <c r="C211" s="23" t="s">
        <v>32</v>
      </c>
      <c r="D211" s="25">
        <v>955</v>
      </c>
      <c r="E211" s="36">
        <v>39882</v>
      </c>
      <c r="F211" s="13"/>
      <c r="G211" s="15"/>
      <c r="H211" s="14"/>
      <c r="I211" s="15"/>
      <c r="J211" s="16">
        <v>2</v>
      </c>
      <c r="K211" s="13"/>
      <c r="L211" s="15"/>
      <c r="M211" s="14"/>
      <c r="N211" s="15"/>
      <c r="O211" s="13"/>
      <c r="P211" s="13"/>
      <c r="Q211" s="13"/>
      <c r="R211" s="16">
        <f t="shared" si="6"/>
        <v>2</v>
      </c>
    </row>
    <row r="212" spans="1:18">
      <c r="A212" s="13">
        <v>26</v>
      </c>
      <c r="B212" s="22" t="s">
        <v>171</v>
      </c>
      <c r="C212" s="23" t="s">
        <v>172</v>
      </c>
      <c r="D212" s="25">
        <v>665</v>
      </c>
      <c r="E212" s="37">
        <v>39785</v>
      </c>
      <c r="F212" s="13"/>
      <c r="G212" s="15"/>
      <c r="H212" s="14">
        <v>1</v>
      </c>
      <c r="I212" s="15" t="s">
        <v>35</v>
      </c>
      <c r="J212" s="16"/>
      <c r="K212" s="13"/>
      <c r="L212" s="15"/>
      <c r="M212" s="14"/>
      <c r="N212" s="15"/>
      <c r="O212" s="13"/>
      <c r="P212" s="13"/>
      <c r="Q212" s="13"/>
      <c r="R212" s="16">
        <f t="shared" si="6"/>
        <v>1</v>
      </c>
    </row>
    <row r="213" spans="1:18" ht="12.75">
      <c r="A213" s="55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7"/>
    </row>
    <row r="214" spans="1:18" ht="18">
      <c r="A214" s="58" t="s">
        <v>67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60"/>
    </row>
    <row r="215" spans="1:18">
      <c r="A215" s="27"/>
      <c r="B215" s="27" t="s">
        <v>14</v>
      </c>
      <c r="C215" s="27" t="s">
        <v>15</v>
      </c>
      <c r="D215" s="28" t="s">
        <v>44</v>
      </c>
      <c r="E215" s="35" t="s">
        <v>46</v>
      </c>
      <c r="F215" s="61">
        <v>1</v>
      </c>
      <c r="G215" s="62"/>
      <c r="H215" s="61">
        <v>2</v>
      </c>
      <c r="I215" s="62"/>
      <c r="J215" s="29">
        <v>3</v>
      </c>
      <c r="K215" s="61">
        <v>4</v>
      </c>
      <c r="L215" s="62"/>
      <c r="M215" s="61">
        <v>5</v>
      </c>
      <c r="N215" s="62"/>
      <c r="O215" s="28" t="s">
        <v>43</v>
      </c>
      <c r="P215" s="28">
        <v>6</v>
      </c>
      <c r="Q215" s="28" t="s">
        <v>12</v>
      </c>
      <c r="R215" s="29" t="s">
        <v>13</v>
      </c>
    </row>
    <row r="216" spans="1:18">
      <c r="A216" s="13">
        <v>1</v>
      </c>
      <c r="B216" s="12" t="s">
        <v>117</v>
      </c>
      <c r="C216" s="23" t="s">
        <v>30</v>
      </c>
      <c r="D216" s="25">
        <v>550</v>
      </c>
      <c r="E216" s="36">
        <v>40508</v>
      </c>
      <c r="F216" s="13">
        <v>20</v>
      </c>
      <c r="G216" s="15" t="s">
        <v>35</v>
      </c>
      <c r="H216" s="14">
        <v>20</v>
      </c>
      <c r="I216" s="15" t="s">
        <v>35</v>
      </c>
      <c r="J216" s="16">
        <v>40</v>
      </c>
      <c r="K216" s="13"/>
      <c r="L216" s="15"/>
      <c r="M216" s="14"/>
      <c r="N216" s="15"/>
      <c r="O216" s="13"/>
      <c r="P216" s="13"/>
      <c r="Q216" s="13"/>
      <c r="R216" s="16">
        <f t="shared" ref="R216:R223" si="7">+F216+H216+J216+K216+M216-O216+P216+Q216</f>
        <v>80</v>
      </c>
    </row>
    <row r="217" spans="1:18">
      <c r="A217" s="13">
        <v>2</v>
      </c>
      <c r="B217" s="12" t="s">
        <v>118</v>
      </c>
      <c r="C217" s="22" t="s">
        <v>30</v>
      </c>
      <c r="D217" s="26">
        <v>550</v>
      </c>
      <c r="E217" s="36">
        <v>40333</v>
      </c>
      <c r="F217" s="13">
        <v>16</v>
      </c>
      <c r="G217" s="15" t="s">
        <v>35</v>
      </c>
      <c r="H217" s="14">
        <v>16</v>
      </c>
      <c r="I217" s="15" t="s">
        <v>35</v>
      </c>
      <c r="J217" s="16">
        <v>32</v>
      </c>
      <c r="K217" s="13"/>
      <c r="L217" s="15"/>
      <c r="M217" s="14"/>
      <c r="N217" s="15"/>
      <c r="O217" s="13"/>
      <c r="P217" s="13"/>
      <c r="Q217" s="13"/>
      <c r="R217" s="16">
        <f t="shared" si="7"/>
        <v>64</v>
      </c>
    </row>
    <row r="218" spans="1:18">
      <c r="A218" s="13">
        <v>3</v>
      </c>
      <c r="B218" s="12" t="s">
        <v>160</v>
      </c>
      <c r="C218" s="23" t="s">
        <v>33</v>
      </c>
      <c r="D218" s="26">
        <v>3051</v>
      </c>
      <c r="E218" s="36">
        <v>40637</v>
      </c>
      <c r="F218" s="13">
        <v>20</v>
      </c>
      <c r="G218" s="15" t="s">
        <v>154</v>
      </c>
      <c r="H218" s="14"/>
      <c r="I218" s="15"/>
      <c r="J218" s="16">
        <v>24</v>
      </c>
      <c r="K218" s="13"/>
      <c r="L218" s="15"/>
      <c r="M218" s="14"/>
      <c r="N218" s="15"/>
      <c r="O218" s="13"/>
      <c r="P218" s="13"/>
      <c r="Q218" s="13"/>
      <c r="R218" s="16">
        <f t="shared" si="7"/>
        <v>44</v>
      </c>
    </row>
    <row r="219" spans="1:18">
      <c r="A219" s="13">
        <v>4</v>
      </c>
      <c r="B219" s="12" t="s">
        <v>201</v>
      </c>
      <c r="C219" s="23" t="s">
        <v>32</v>
      </c>
      <c r="D219" s="25">
        <v>955</v>
      </c>
      <c r="E219" s="36">
        <v>40569</v>
      </c>
      <c r="F219" s="13"/>
      <c r="G219" s="15"/>
      <c r="H219" s="14"/>
      <c r="I219" s="15"/>
      <c r="J219" s="16">
        <v>24</v>
      </c>
      <c r="K219" s="13"/>
      <c r="L219" s="15"/>
      <c r="M219" s="14"/>
      <c r="N219" s="15"/>
      <c r="O219" s="13"/>
      <c r="P219" s="13"/>
      <c r="Q219" s="13"/>
      <c r="R219" s="16">
        <f t="shared" si="7"/>
        <v>24</v>
      </c>
    </row>
    <row r="220" spans="1:18">
      <c r="A220" s="13">
        <v>5</v>
      </c>
      <c r="B220" s="12" t="s">
        <v>186</v>
      </c>
      <c r="C220" s="20" t="s">
        <v>61</v>
      </c>
      <c r="D220" s="20">
        <v>2695</v>
      </c>
      <c r="E220" s="36">
        <v>40779</v>
      </c>
      <c r="F220" s="13"/>
      <c r="G220" s="15"/>
      <c r="H220" s="14">
        <v>20</v>
      </c>
      <c r="I220" s="15" t="s">
        <v>154</v>
      </c>
      <c r="J220" s="16"/>
      <c r="K220" s="13"/>
      <c r="L220" s="15"/>
      <c r="M220" s="14"/>
      <c r="N220" s="15"/>
      <c r="O220" s="13"/>
      <c r="P220" s="13"/>
      <c r="Q220" s="13"/>
      <c r="R220" s="16">
        <f t="shared" si="7"/>
        <v>20</v>
      </c>
    </row>
    <row r="221" spans="1:18">
      <c r="A221" s="13">
        <v>6</v>
      </c>
      <c r="B221" s="12" t="s">
        <v>187</v>
      </c>
      <c r="C221" s="20" t="s">
        <v>61</v>
      </c>
      <c r="D221" s="20">
        <v>2695</v>
      </c>
      <c r="E221" s="36">
        <v>40968</v>
      </c>
      <c r="F221" s="13"/>
      <c r="G221" s="15"/>
      <c r="H221" s="14">
        <v>16</v>
      </c>
      <c r="I221" s="15" t="s">
        <v>154</v>
      </c>
      <c r="J221" s="16"/>
      <c r="K221" s="13"/>
      <c r="L221" s="15"/>
      <c r="M221" s="14"/>
      <c r="N221" s="15"/>
      <c r="O221" s="13"/>
      <c r="P221" s="13"/>
      <c r="Q221" s="13"/>
      <c r="R221" s="16">
        <f t="shared" si="7"/>
        <v>16</v>
      </c>
    </row>
    <row r="222" spans="1:18">
      <c r="A222" s="13">
        <v>7</v>
      </c>
      <c r="B222" s="12" t="s">
        <v>202</v>
      </c>
      <c r="C222" s="23" t="s">
        <v>150</v>
      </c>
      <c r="D222" s="26">
        <v>3414</v>
      </c>
      <c r="E222" s="36">
        <v>40382</v>
      </c>
      <c r="F222" s="13"/>
      <c r="G222" s="15"/>
      <c r="H222" s="14"/>
      <c r="I222" s="15"/>
      <c r="J222" s="16">
        <v>6</v>
      </c>
      <c r="K222" s="13"/>
      <c r="L222" s="15"/>
      <c r="M222" s="14"/>
      <c r="N222" s="15"/>
      <c r="O222" s="13"/>
      <c r="P222" s="13"/>
      <c r="Q222" s="13"/>
      <c r="R222" s="16">
        <f t="shared" si="7"/>
        <v>6</v>
      </c>
    </row>
    <row r="223" spans="1:18">
      <c r="A223" s="13">
        <v>8</v>
      </c>
      <c r="B223" s="12" t="s">
        <v>203</v>
      </c>
      <c r="C223" s="23" t="s">
        <v>29</v>
      </c>
      <c r="D223" s="25">
        <v>749</v>
      </c>
      <c r="E223" s="36">
        <v>40617</v>
      </c>
      <c r="F223" s="13"/>
      <c r="G223" s="15"/>
      <c r="H223" s="14"/>
      <c r="I223" s="15"/>
      <c r="J223" s="16">
        <v>4</v>
      </c>
      <c r="K223" s="13"/>
      <c r="L223" s="15"/>
      <c r="M223" s="14"/>
      <c r="N223" s="15"/>
      <c r="O223" s="13"/>
      <c r="P223" s="13"/>
      <c r="Q223" s="13"/>
      <c r="R223" s="16">
        <f t="shared" si="7"/>
        <v>4</v>
      </c>
    </row>
    <row r="224" spans="1:18" ht="12.75">
      <c r="A224" s="55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spans="1:18" ht="18">
      <c r="A225" s="58" t="s">
        <v>49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60"/>
    </row>
    <row r="226" spans="1:18">
      <c r="A226" s="27"/>
      <c r="B226" s="27" t="s">
        <v>14</v>
      </c>
      <c r="C226" s="27" t="s">
        <v>15</v>
      </c>
      <c r="D226" s="11" t="s">
        <v>44</v>
      </c>
      <c r="E226" s="35" t="s">
        <v>46</v>
      </c>
      <c r="F226" s="61">
        <v>1</v>
      </c>
      <c r="G226" s="62"/>
      <c r="H226" s="61">
        <v>2</v>
      </c>
      <c r="I226" s="62"/>
      <c r="J226" s="29">
        <v>3</v>
      </c>
      <c r="K226" s="61">
        <v>4</v>
      </c>
      <c r="L226" s="62"/>
      <c r="M226" s="61">
        <v>5</v>
      </c>
      <c r="N226" s="62"/>
      <c r="O226" s="28" t="s">
        <v>43</v>
      </c>
      <c r="P226" s="28">
        <v>6</v>
      </c>
      <c r="Q226" s="28" t="s">
        <v>12</v>
      </c>
      <c r="R226" s="29" t="s">
        <v>13</v>
      </c>
    </row>
    <row r="227" spans="1:18">
      <c r="A227" s="13">
        <v>1</v>
      </c>
      <c r="B227" s="47" t="s">
        <v>173</v>
      </c>
      <c r="C227" s="22" t="s">
        <v>30</v>
      </c>
      <c r="D227" s="26">
        <v>550</v>
      </c>
      <c r="E227" s="36">
        <v>37390</v>
      </c>
      <c r="F227" s="13"/>
      <c r="G227" s="15"/>
      <c r="H227" s="14">
        <v>20</v>
      </c>
      <c r="I227" s="15" t="s">
        <v>35</v>
      </c>
      <c r="J227" s="16">
        <v>40</v>
      </c>
      <c r="K227" s="13"/>
      <c r="L227" s="15"/>
      <c r="M227" s="14"/>
      <c r="N227" s="15"/>
      <c r="O227" s="13"/>
      <c r="P227" s="13"/>
      <c r="Q227" s="13">
        <v>6</v>
      </c>
      <c r="R227" s="16">
        <f t="shared" ref="R227:R234" si="8">+F227+H227+J227+K227+M227-O227+P227+Q227</f>
        <v>66</v>
      </c>
    </row>
    <row r="228" spans="1:18">
      <c r="A228" s="13">
        <v>2</v>
      </c>
      <c r="B228" s="12" t="s">
        <v>188</v>
      </c>
      <c r="C228" s="23" t="s">
        <v>32</v>
      </c>
      <c r="D228" s="25">
        <v>955</v>
      </c>
      <c r="E228" s="36">
        <v>38648</v>
      </c>
      <c r="F228" s="13"/>
      <c r="G228" s="15"/>
      <c r="H228" s="14">
        <v>20</v>
      </c>
      <c r="I228" s="15" t="s">
        <v>154</v>
      </c>
      <c r="J228" s="16">
        <v>32</v>
      </c>
      <c r="K228" s="13"/>
      <c r="L228" s="15"/>
      <c r="M228" s="14"/>
      <c r="N228" s="15"/>
      <c r="O228" s="13"/>
      <c r="P228" s="13"/>
      <c r="Q228" s="13"/>
      <c r="R228" s="16">
        <f t="shared" si="8"/>
        <v>52</v>
      </c>
    </row>
    <row r="229" spans="1:18">
      <c r="A229" s="13">
        <v>3</v>
      </c>
      <c r="B229" s="30" t="s">
        <v>116</v>
      </c>
      <c r="C229" s="22" t="s">
        <v>62</v>
      </c>
      <c r="D229" s="26">
        <v>2104</v>
      </c>
      <c r="E229" s="36">
        <v>38189</v>
      </c>
      <c r="F229" s="13">
        <v>12</v>
      </c>
      <c r="G229" s="15" t="s">
        <v>35</v>
      </c>
      <c r="H229" s="14">
        <v>8</v>
      </c>
      <c r="I229" s="15" t="s">
        <v>35</v>
      </c>
      <c r="J229" s="16">
        <v>24</v>
      </c>
      <c r="K229" s="13"/>
      <c r="L229" s="15"/>
      <c r="M229" s="14"/>
      <c r="N229" s="15"/>
      <c r="O229" s="13"/>
      <c r="P229" s="13"/>
      <c r="Q229" s="13"/>
      <c r="R229" s="16">
        <f t="shared" si="8"/>
        <v>44</v>
      </c>
    </row>
    <row r="230" spans="1:18">
      <c r="A230" s="13">
        <v>4</v>
      </c>
      <c r="B230" s="12" t="s">
        <v>161</v>
      </c>
      <c r="C230" s="23" t="s">
        <v>31</v>
      </c>
      <c r="D230" s="25">
        <v>376</v>
      </c>
      <c r="E230" s="36">
        <v>38354</v>
      </c>
      <c r="F230" s="13">
        <v>12</v>
      </c>
      <c r="G230" s="15" t="s">
        <v>154</v>
      </c>
      <c r="H230" s="14">
        <v>12</v>
      </c>
      <c r="I230" s="15" t="s">
        <v>154</v>
      </c>
      <c r="J230" s="16">
        <v>16</v>
      </c>
      <c r="K230" s="13"/>
      <c r="L230" s="15"/>
      <c r="M230" s="14"/>
      <c r="N230" s="15"/>
      <c r="O230" s="13"/>
      <c r="P230" s="13"/>
      <c r="Q230" s="13"/>
      <c r="R230" s="16">
        <f t="shared" si="8"/>
        <v>40</v>
      </c>
    </row>
    <row r="231" spans="1:18">
      <c r="A231" s="13">
        <v>5</v>
      </c>
      <c r="B231" s="12" t="s">
        <v>45</v>
      </c>
      <c r="C231" s="22" t="s">
        <v>30</v>
      </c>
      <c r="D231" s="26">
        <v>550</v>
      </c>
      <c r="E231" s="36">
        <v>38355</v>
      </c>
      <c r="F231" s="13">
        <v>20</v>
      </c>
      <c r="G231" s="15" t="s">
        <v>35</v>
      </c>
      <c r="H231" s="14">
        <v>16</v>
      </c>
      <c r="I231" s="15" t="s">
        <v>35</v>
      </c>
      <c r="J231" s="16"/>
      <c r="K231" s="13"/>
      <c r="L231" s="15"/>
      <c r="M231" s="14"/>
      <c r="N231" s="15"/>
      <c r="O231" s="13"/>
      <c r="P231" s="13"/>
      <c r="Q231" s="13"/>
      <c r="R231" s="16">
        <f t="shared" si="8"/>
        <v>36</v>
      </c>
    </row>
    <row r="232" spans="1:18">
      <c r="A232" s="13">
        <v>6</v>
      </c>
      <c r="B232" s="12" t="s">
        <v>90</v>
      </c>
      <c r="C232" s="23" t="s">
        <v>29</v>
      </c>
      <c r="D232" s="25">
        <v>749</v>
      </c>
      <c r="E232" s="36">
        <v>38712</v>
      </c>
      <c r="F232" s="13">
        <v>20</v>
      </c>
      <c r="G232" s="15" t="s">
        <v>154</v>
      </c>
      <c r="H232" s="14">
        <v>16</v>
      </c>
      <c r="I232" s="15" t="s">
        <v>154</v>
      </c>
      <c r="J232" s="16"/>
      <c r="K232" s="13"/>
      <c r="L232" s="15"/>
      <c r="M232" s="14"/>
      <c r="N232" s="15"/>
      <c r="O232" s="13"/>
      <c r="P232" s="13"/>
      <c r="Q232" s="13"/>
      <c r="R232" s="16">
        <f t="shared" si="8"/>
        <v>36</v>
      </c>
    </row>
    <row r="233" spans="1:18">
      <c r="A233" s="13">
        <v>7</v>
      </c>
      <c r="B233" s="12" t="s">
        <v>91</v>
      </c>
      <c r="C233" s="23" t="s">
        <v>30</v>
      </c>
      <c r="D233" s="25">
        <v>550</v>
      </c>
      <c r="E233" s="36">
        <v>37649</v>
      </c>
      <c r="F233" s="13">
        <v>16</v>
      </c>
      <c r="G233" s="15" t="s">
        <v>35</v>
      </c>
      <c r="H233" s="14">
        <v>12</v>
      </c>
      <c r="I233" s="15" t="s">
        <v>35</v>
      </c>
      <c r="J233" s="16"/>
      <c r="K233" s="13"/>
      <c r="L233" s="15"/>
      <c r="M233" s="14"/>
      <c r="N233" s="15"/>
      <c r="O233" s="13"/>
      <c r="P233" s="13"/>
      <c r="Q233" s="13"/>
      <c r="R233" s="16">
        <f t="shared" si="8"/>
        <v>28</v>
      </c>
    </row>
    <row r="234" spans="1:18">
      <c r="A234" s="13">
        <v>8</v>
      </c>
      <c r="B234" s="12" t="s">
        <v>97</v>
      </c>
      <c r="C234" s="23" t="s">
        <v>95</v>
      </c>
      <c r="D234" s="25">
        <v>949</v>
      </c>
      <c r="E234" s="36">
        <v>38474</v>
      </c>
      <c r="F234" s="13">
        <v>16</v>
      </c>
      <c r="G234" s="15" t="s">
        <v>154</v>
      </c>
      <c r="H234" s="14"/>
      <c r="I234" s="15"/>
      <c r="J234" s="16"/>
      <c r="K234" s="13"/>
      <c r="L234" s="15"/>
      <c r="M234" s="14"/>
      <c r="N234" s="15"/>
      <c r="O234" s="13"/>
      <c r="P234" s="13"/>
      <c r="Q234" s="13"/>
      <c r="R234" s="16">
        <f t="shared" si="8"/>
        <v>16</v>
      </c>
    </row>
    <row r="235" spans="1:18" ht="12.7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7"/>
    </row>
    <row r="236" spans="1:18" ht="18">
      <c r="A236" s="58" t="s">
        <v>19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60"/>
    </row>
    <row r="237" spans="1:18" ht="12.75">
      <c r="A237" s="31"/>
      <c r="B237" s="27" t="s">
        <v>14</v>
      </c>
      <c r="C237" s="27" t="s">
        <v>15</v>
      </c>
      <c r="D237" s="11" t="s">
        <v>44</v>
      </c>
      <c r="E237" s="35" t="s">
        <v>46</v>
      </c>
      <c r="F237" s="61">
        <v>1</v>
      </c>
      <c r="G237" s="62"/>
      <c r="H237" s="61">
        <v>2</v>
      </c>
      <c r="I237" s="62"/>
      <c r="J237" s="29">
        <v>3</v>
      </c>
      <c r="K237" s="61">
        <v>4</v>
      </c>
      <c r="L237" s="62"/>
      <c r="M237" s="61">
        <v>5</v>
      </c>
      <c r="N237" s="62"/>
      <c r="O237" s="28" t="s">
        <v>43</v>
      </c>
      <c r="P237" s="28">
        <v>6</v>
      </c>
      <c r="Q237" s="28" t="s">
        <v>12</v>
      </c>
      <c r="R237" s="29" t="s">
        <v>13</v>
      </c>
    </row>
    <row r="238" spans="1:18">
      <c r="A238" s="13">
        <v>1</v>
      </c>
      <c r="B238" s="47" t="s">
        <v>56</v>
      </c>
      <c r="C238" s="23" t="s">
        <v>32</v>
      </c>
      <c r="D238" s="25">
        <v>955</v>
      </c>
      <c r="E238" s="36">
        <v>38823</v>
      </c>
      <c r="F238" s="13">
        <v>20</v>
      </c>
      <c r="G238" s="15" t="s">
        <v>35</v>
      </c>
      <c r="H238" s="14">
        <v>20</v>
      </c>
      <c r="I238" s="15" t="s">
        <v>154</v>
      </c>
      <c r="J238" s="16">
        <v>32</v>
      </c>
      <c r="K238" s="13"/>
      <c r="L238" s="15"/>
      <c r="M238" s="14"/>
      <c r="N238" s="15"/>
      <c r="O238" s="13"/>
      <c r="P238" s="13"/>
      <c r="Q238" s="13"/>
      <c r="R238" s="16">
        <f t="shared" ref="R238:R250" si="9">+F238+H238+J238+K238+M238-O238+P238+Q238</f>
        <v>72</v>
      </c>
    </row>
    <row r="239" spans="1:18">
      <c r="A239" s="13">
        <v>2</v>
      </c>
      <c r="B239" s="12" t="s">
        <v>188</v>
      </c>
      <c r="C239" s="22" t="s">
        <v>32</v>
      </c>
      <c r="D239" s="26">
        <v>955</v>
      </c>
      <c r="E239" s="36">
        <v>38648</v>
      </c>
      <c r="F239" s="13"/>
      <c r="G239" s="15"/>
      <c r="H239" s="14">
        <v>16</v>
      </c>
      <c r="I239" s="15" t="s">
        <v>154</v>
      </c>
      <c r="J239" s="16">
        <v>40</v>
      </c>
      <c r="K239" s="13"/>
      <c r="L239" s="15"/>
      <c r="M239" s="14"/>
      <c r="N239" s="15"/>
      <c r="O239" s="13"/>
      <c r="P239" s="13"/>
      <c r="Q239" s="13">
        <v>3</v>
      </c>
      <c r="R239" s="16">
        <f t="shared" si="9"/>
        <v>59</v>
      </c>
    </row>
    <row r="240" spans="1:18">
      <c r="A240" s="13">
        <v>3</v>
      </c>
      <c r="B240" s="12" t="s">
        <v>47</v>
      </c>
      <c r="C240" s="23" t="s">
        <v>30</v>
      </c>
      <c r="D240" s="25">
        <v>550</v>
      </c>
      <c r="E240" s="36">
        <v>38966</v>
      </c>
      <c r="F240" s="13">
        <v>12</v>
      </c>
      <c r="G240" s="15" t="s">
        <v>35</v>
      </c>
      <c r="H240" s="14">
        <v>16</v>
      </c>
      <c r="I240" s="15" t="s">
        <v>35</v>
      </c>
      <c r="J240" s="16">
        <v>24</v>
      </c>
      <c r="K240" s="13"/>
      <c r="L240" s="15"/>
      <c r="M240" s="14"/>
      <c r="N240" s="15"/>
      <c r="O240" s="13"/>
      <c r="P240" s="13"/>
      <c r="Q240" s="13"/>
      <c r="R240" s="16">
        <f t="shared" si="9"/>
        <v>52</v>
      </c>
    </row>
    <row r="241" spans="1:19">
      <c r="A241" s="13">
        <v>4</v>
      </c>
      <c r="B241" s="12" t="s">
        <v>92</v>
      </c>
      <c r="C241" s="23" t="s">
        <v>30</v>
      </c>
      <c r="D241" s="25">
        <v>550</v>
      </c>
      <c r="E241" s="36">
        <v>39206</v>
      </c>
      <c r="F241" s="13">
        <v>8</v>
      </c>
      <c r="G241" s="15" t="s">
        <v>35</v>
      </c>
      <c r="H241" s="14">
        <v>12</v>
      </c>
      <c r="I241" s="15" t="s">
        <v>35</v>
      </c>
      <c r="J241" s="16">
        <v>24</v>
      </c>
      <c r="K241" s="13"/>
      <c r="L241" s="15"/>
      <c r="M241" s="14"/>
      <c r="N241" s="15"/>
      <c r="O241" s="13"/>
      <c r="P241" s="13"/>
      <c r="Q241" s="13"/>
      <c r="R241" s="16">
        <f t="shared" si="9"/>
        <v>44</v>
      </c>
    </row>
    <row r="242" spans="1:19">
      <c r="A242" s="13">
        <v>5</v>
      </c>
      <c r="B242" s="12" t="s">
        <v>45</v>
      </c>
      <c r="C242" s="23" t="s">
        <v>30</v>
      </c>
      <c r="D242" s="25">
        <v>550</v>
      </c>
      <c r="E242" s="36">
        <v>38355</v>
      </c>
      <c r="F242" s="13">
        <v>16</v>
      </c>
      <c r="G242" s="15" t="s">
        <v>35</v>
      </c>
      <c r="H242" s="14">
        <v>20</v>
      </c>
      <c r="I242" s="15" t="s">
        <v>35</v>
      </c>
      <c r="J242" s="16"/>
      <c r="K242" s="13"/>
      <c r="L242" s="15"/>
      <c r="M242" s="14"/>
      <c r="N242" s="15"/>
      <c r="O242" s="13"/>
      <c r="P242" s="13"/>
      <c r="Q242" s="13">
        <v>6</v>
      </c>
      <c r="R242" s="16">
        <f t="shared" si="9"/>
        <v>42</v>
      </c>
    </row>
    <row r="243" spans="1:19">
      <c r="A243" s="13">
        <v>6</v>
      </c>
      <c r="B243" s="12" t="s">
        <v>96</v>
      </c>
      <c r="C243" s="23" t="s">
        <v>31</v>
      </c>
      <c r="D243" s="25">
        <v>376</v>
      </c>
      <c r="E243" s="36">
        <v>39425</v>
      </c>
      <c r="F243" s="13">
        <v>16</v>
      </c>
      <c r="G243" s="15" t="s">
        <v>154</v>
      </c>
      <c r="H243" s="14">
        <v>8</v>
      </c>
      <c r="I243" s="15" t="s">
        <v>154</v>
      </c>
      <c r="J243" s="16">
        <v>16</v>
      </c>
      <c r="K243" s="13"/>
      <c r="L243" s="15"/>
      <c r="M243" s="14"/>
      <c r="N243" s="15"/>
      <c r="O243" s="13"/>
      <c r="P243" s="13"/>
      <c r="Q243" s="13"/>
      <c r="R243" s="16">
        <f t="shared" si="9"/>
        <v>40</v>
      </c>
    </row>
    <row r="244" spans="1:19">
      <c r="A244" s="13">
        <v>7</v>
      </c>
      <c r="B244" s="12" t="s">
        <v>90</v>
      </c>
      <c r="C244" s="23" t="s">
        <v>29</v>
      </c>
      <c r="D244" s="25">
        <v>749</v>
      </c>
      <c r="E244" s="36">
        <v>38712</v>
      </c>
      <c r="F244" s="13">
        <v>20</v>
      </c>
      <c r="G244" s="15" t="s">
        <v>154</v>
      </c>
      <c r="H244" s="14">
        <v>12</v>
      </c>
      <c r="I244" s="15" t="s">
        <v>154</v>
      </c>
      <c r="J244" s="16"/>
      <c r="K244" s="13"/>
      <c r="L244" s="15"/>
      <c r="M244" s="14"/>
      <c r="N244" s="15"/>
      <c r="O244" s="13"/>
      <c r="P244" s="13"/>
      <c r="Q244" s="13"/>
      <c r="R244" s="16">
        <f t="shared" si="9"/>
        <v>32</v>
      </c>
    </row>
    <row r="245" spans="1:19">
      <c r="A245" s="13">
        <v>8</v>
      </c>
      <c r="B245" s="12" t="s">
        <v>116</v>
      </c>
      <c r="C245" s="23" t="s">
        <v>62</v>
      </c>
      <c r="D245" s="25">
        <v>2104</v>
      </c>
      <c r="E245" s="36">
        <v>38189</v>
      </c>
      <c r="F245" s="13">
        <v>6</v>
      </c>
      <c r="G245" s="15" t="s">
        <v>35</v>
      </c>
      <c r="H245" s="14">
        <v>8</v>
      </c>
      <c r="I245" s="15" t="s">
        <v>35</v>
      </c>
      <c r="J245" s="16">
        <v>16</v>
      </c>
      <c r="K245" s="13"/>
      <c r="L245" s="15"/>
      <c r="M245" s="14"/>
      <c r="N245" s="15"/>
      <c r="O245" s="13"/>
      <c r="P245" s="13"/>
      <c r="Q245" s="13"/>
      <c r="R245" s="16">
        <f t="shared" si="9"/>
        <v>30</v>
      </c>
    </row>
    <row r="246" spans="1:19">
      <c r="A246" s="13">
        <v>9</v>
      </c>
      <c r="B246" s="12" t="s">
        <v>161</v>
      </c>
      <c r="C246" s="22" t="s">
        <v>31</v>
      </c>
      <c r="D246" s="26">
        <v>376</v>
      </c>
      <c r="E246" s="37">
        <v>38354</v>
      </c>
      <c r="F246" s="13">
        <v>6</v>
      </c>
      <c r="G246" s="15" t="s">
        <v>154</v>
      </c>
      <c r="H246" s="13">
        <v>6</v>
      </c>
      <c r="I246" s="14" t="s">
        <v>154</v>
      </c>
      <c r="J246" s="13">
        <v>6</v>
      </c>
      <c r="K246" s="13"/>
      <c r="L246" s="14"/>
      <c r="M246" s="13"/>
      <c r="N246" s="14"/>
      <c r="O246" s="13"/>
      <c r="P246" s="13"/>
      <c r="Q246" s="13"/>
      <c r="R246" s="13">
        <f t="shared" si="9"/>
        <v>18</v>
      </c>
      <c r="S246" s="51"/>
    </row>
    <row r="247" spans="1:19">
      <c r="A247" s="13">
        <v>10</v>
      </c>
      <c r="B247" s="12" t="s">
        <v>97</v>
      </c>
      <c r="C247" s="23" t="s">
        <v>95</v>
      </c>
      <c r="D247" s="26">
        <v>949</v>
      </c>
      <c r="E247" s="37">
        <v>38474</v>
      </c>
      <c r="F247" s="13">
        <v>12</v>
      </c>
      <c r="G247" s="15" t="s">
        <v>154</v>
      </c>
      <c r="H247" s="14"/>
      <c r="I247" s="14"/>
      <c r="J247" s="13"/>
      <c r="K247" s="13"/>
      <c r="L247" s="14"/>
      <c r="M247" s="13"/>
      <c r="N247" s="14"/>
      <c r="O247" s="13"/>
      <c r="P247" s="13"/>
      <c r="Q247" s="13"/>
      <c r="R247" s="13">
        <f t="shared" si="9"/>
        <v>12</v>
      </c>
      <c r="S247" s="51"/>
    </row>
    <row r="248" spans="1:19">
      <c r="A248" s="13">
        <v>11</v>
      </c>
      <c r="B248" s="12" t="s">
        <v>94</v>
      </c>
      <c r="C248" s="22" t="s">
        <v>95</v>
      </c>
      <c r="D248" s="26">
        <v>949</v>
      </c>
      <c r="E248" s="37">
        <v>38835</v>
      </c>
      <c r="F248" s="13">
        <v>8</v>
      </c>
      <c r="G248" s="15" t="s">
        <v>154</v>
      </c>
      <c r="H248" s="14"/>
      <c r="I248" s="14"/>
      <c r="J248" s="13"/>
      <c r="K248" s="13"/>
      <c r="L248" s="14"/>
      <c r="M248" s="13"/>
      <c r="N248" s="14"/>
      <c r="O248" s="13"/>
      <c r="P248" s="13"/>
      <c r="Q248" s="13"/>
      <c r="R248" s="13">
        <f t="shared" si="9"/>
        <v>8</v>
      </c>
      <c r="S248" s="51"/>
    </row>
    <row r="249" spans="1:19">
      <c r="A249" s="13">
        <v>12</v>
      </c>
      <c r="B249" s="12" t="s">
        <v>199</v>
      </c>
      <c r="C249" s="23" t="s">
        <v>33</v>
      </c>
      <c r="D249" s="25">
        <v>3051</v>
      </c>
      <c r="E249" s="36">
        <v>38534</v>
      </c>
      <c r="F249" s="13"/>
      <c r="G249" s="15"/>
      <c r="H249" s="14"/>
      <c r="I249" s="15"/>
      <c r="J249" s="16">
        <v>4</v>
      </c>
      <c r="K249" s="13"/>
      <c r="L249" s="15"/>
      <c r="M249" s="14"/>
      <c r="N249" s="15"/>
      <c r="O249" s="13"/>
      <c r="P249" s="13"/>
      <c r="Q249" s="13"/>
      <c r="R249" s="16">
        <f t="shared" si="9"/>
        <v>4</v>
      </c>
    </row>
    <row r="250" spans="1:19">
      <c r="A250" s="13">
        <v>13</v>
      </c>
      <c r="B250" s="12" t="s">
        <v>200</v>
      </c>
      <c r="C250" s="23" t="s">
        <v>172</v>
      </c>
      <c r="D250" s="25">
        <v>665</v>
      </c>
      <c r="E250" s="36">
        <v>38690</v>
      </c>
      <c r="F250" s="13"/>
      <c r="G250" s="15"/>
      <c r="H250" s="14"/>
      <c r="I250" s="15"/>
      <c r="J250" s="16">
        <v>2</v>
      </c>
      <c r="K250" s="13"/>
      <c r="L250" s="15"/>
      <c r="M250" s="14"/>
      <c r="N250" s="15"/>
      <c r="O250" s="13"/>
      <c r="P250" s="13"/>
      <c r="Q250" s="13"/>
      <c r="R250" s="16">
        <f t="shared" si="9"/>
        <v>2</v>
      </c>
    </row>
    <row r="251" spans="1:19" ht="12.75">
      <c r="A251" s="55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7"/>
    </row>
    <row r="252" spans="1:19" ht="18">
      <c r="A252" s="58" t="s">
        <v>20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60"/>
    </row>
    <row r="253" spans="1:19">
      <c r="A253" s="27"/>
      <c r="B253" s="27" t="s">
        <v>14</v>
      </c>
      <c r="C253" s="27" t="s">
        <v>15</v>
      </c>
      <c r="D253" s="28" t="s">
        <v>44</v>
      </c>
      <c r="E253" s="35" t="s">
        <v>46</v>
      </c>
      <c r="F253" s="61">
        <v>1</v>
      </c>
      <c r="G253" s="62"/>
      <c r="H253" s="61">
        <v>2</v>
      </c>
      <c r="I253" s="62"/>
      <c r="J253" s="29">
        <v>3</v>
      </c>
      <c r="K253" s="61">
        <v>4</v>
      </c>
      <c r="L253" s="62"/>
      <c r="M253" s="61">
        <v>5</v>
      </c>
      <c r="N253" s="62"/>
      <c r="O253" s="28" t="s">
        <v>43</v>
      </c>
      <c r="P253" s="28">
        <v>6</v>
      </c>
      <c r="Q253" s="28" t="s">
        <v>12</v>
      </c>
      <c r="R253" s="29" t="s">
        <v>13</v>
      </c>
    </row>
    <row r="254" spans="1:19">
      <c r="A254" s="13">
        <v>1</v>
      </c>
      <c r="B254" s="12" t="s">
        <v>56</v>
      </c>
      <c r="C254" s="23" t="s">
        <v>32</v>
      </c>
      <c r="D254" s="25">
        <v>955</v>
      </c>
      <c r="E254" s="36">
        <v>38823</v>
      </c>
      <c r="F254" s="13">
        <v>16</v>
      </c>
      <c r="G254" s="15" t="s">
        <v>35</v>
      </c>
      <c r="H254" s="14">
        <v>20</v>
      </c>
      <c r="I254" s="15" t="s">
        <v>154</v>
      </c>
      <c r="J254" s="16">
        <v>40</v>
      </c>
      <c r="K254" s="13"/>
      <c r="L254" s="15"/>
      <c r="M254" s="14"/>
      <c r="N254" s="15"/>
      <c r="O254" s="13"/>
      <c r="P254" s="13"/>
      <c r="Q254" s="13">
        <v>6</v>
      </c>
      <c r="R254" s="16">
        <f t="shared" ref="R254:R265" si="10">+F254+H254+J254+K254+M254-O254+P254+Q254</f>
        <v>82</v>
      </c>
    </row>
    <row r="255" spans="1:19">
      <c r="A255" s="13">
        <v>2</v>
      </c>
      <c r="B255" s="12" t="s">
        <v>47</v>
      </c>
      <c r="C255" s="23" t="s">
        <v>30</v>
      </c>
      <c r="D255" s="25">
        <v>550</v>
      </c>
      <c r="E255" s="36">
        <v>38966</v>
      </c>
      <c r="F255" s="13">
        <v>20</v>
      </c>
      <c r="G255" s="15" t="s">
        <v>35</v>
      </c>
      <c r="H255" s="14">
        <v>20</v>
      </c>
      <c r="I255" s="15" t="s">
        <v>35</v>
      </c>
      <c r="J255" s="16">
        <v>32</v>
      </c>
      <c r="K255" s="13"/>
      <c r="L255" s="15"/>
      <c r="M255" s="14"/>
      <c r="N255" s="15"/>
      <c r="O255" s="13"/>
      <c r="P255" s="13"/>
      <c r="Q255" s="13">
        <v>6</v>
      </c>
      <c r="R255" s="16">
        <f t="shared" si="10"/>
        <v>78</v>
      </c>
    </row>
    <row r="256" spans="1:19">
      <c r="A256" s="13">
        <v>3</v>
      </c>
      <c r="B256" s="12" t="s">
        <v>92</v>
      </c>
      <c r="C256" s="23" t="s">
        <v>30</v>
      </c>
      <c r="D256" s="25">
        <v>550</v>
      </c>
      <c r="E256" s="36">
        <v>39206</v>
      </c>
      <c r="F256" s="13">
        <v>8</v>
      </c>
      <c r="G256" s="15" t="s">
        <v>35</v>
      </c>
      <c r="H256" s="14">
        <v>16</v>
      </c>
      <c r="I256" s="15" t="s">
        <v>35</v>
      </c>
      <c r="J256" s="16">
        <v>24</v>
      </c>
      <c r="K256" s="13"/>
      <c r="L256" s="15"/>
      <c r="M256" s="14"/>
      <c r="N256" s="15"/>
      <c r="O256" s="13"/>
      <c r="P256" s="13"/>
      <c r="Q256" s="13">
        <v>6</v>
      </c>
      <c r="R256" s="16">
        <f t="shared" si="10"/>
        <v>54</v>
      </c>
    </row>
    <row r="257" spans="1:19">
      <c r="A257" s="13">
        <v>4</v>
      </c>
      <c r="B257" s="12" t="s">
        <v>65</v>
      </c>
      <c r="C257" s="23" t="s">
        <v>29</v>
      </c>
      <c r="D257" s="25">
        <v>749</v>
      </c>
      <c r="E257" s="36">
        <v>39583</v>
      </c>
      <c r="F257" s="13">
        <v>20</v>
      </c>
      <c r="G257" s="15" t="s">
        <v>154</v>
      </c>
      <c r="H257" s="14">
        <v>16</v>
      </c>
      <c r="I257" s="15" t="s">
        <v>154</v>
      </c>
      <c r="J257" s="16">
        <v>16</v>
      </c>
      <c r="K257" s="13"/>
      <c r="L257" s="15"/>
      <c r="M257" s="14"/>
      <c r="N257" s="15"/>
      <c r="O257" s="13"/>
      <c r="P257" s="13"/>
      <c r="Q257" s="13"/>
      <c r="R257" s="16">
        <f t="shared" si="10"/>
        <v>52</v>
      </c>
    </row>
    <row r="258" spans="1:19">
      <c r="A258" s="13">
        <v>5</v>
      </c>
      <c r="B258" s="12" t="s">
        <v>96</v>
      </c>
      <c r="C258" s="23" t="s">
        <v>31</v>
      </c>
      <c r="D258" s="25">
        <v>376</v>
      </c>
      <c r="E258" s="36">
        <v>39425</v>
      </c>
      <c r="F258" s="13">
        <v>12</v>
      </c>
      <c r="G258" s="15" t="s">
        <v>154</v>
      </c>
      <c r="H258" s="14">
        <v>12</v>
      </c>
      <c r="I258" s="15" t="s">
        <v>154</v>
      </c>
      <c r="J258" s="16">
        <v>16</v>
      </c>
      <c r="K258" s="13"/>
      <c r="L258" s="15"/>
      <c r="M258" s="14"/>
      <c r="N258" s="15"/>
      <c r="O258" s="13"/>
      <c r="P258" s="13"/>
      <c r="Q258" s="13">
        <v>6</v>
      </c>
      <c r="R258" s="16">
        <f t="shared" si="10"/>
        <v>46</v>
      </c>
    </row>
    <row r="259" spans="1:19">
      <c r="A259" s="13">
        <v>6</v>
      </c>
      <c r="B259" s="12" t="s">
        <v>80</v>
      </c>
      <c r="C259" s="23" t="s">
        <v>29</v>
      </c>
      <c r="D259" s="25">
        <v>749</v>
      </c>
      <c r="E259" s="36">
        <v>39600</v>
      </c>
      <c r="F259" s="13">
        <v>16</v>
      </c>
      <c r="G259" s="15" t="s">
        <v>154</v>
      </c>
      <c r="H259" s="14">
        <v>3</v>
      </c>
      <c r="I259" s="15" t="s">
        <v>154</v>
      </c>
      <c r="J259" s="16">
        <v>24</v>
      </c>
      <c r="K259" s="13"/>
      <c r="L259" s="15"/>
      <c r="M259" s="14"/>
      <c r="N259" s="15"/>
      <c r="O259" s="13"/>
      <c r="P259" s="13"/>
      <c r="Q259" s="13"/>
      <c r="R259" s="16">
        <f t="shared" si="10"/>
        <v>43</v>
      </c>
    </row>
    <row r="260" spans="1:19">
      <c r="A260" s="13">
        <v>7</v>
      </c>
      <c r="B260" s="12" t="s">
        <v>115</v>
      </c>
      <c r="C260" s="23" t="s">
        <v>30</v>
      </c>
      <c r="D260" s="25">
        <v>550</v>
      </c>
      <c r="E260" s="36">
        <v>39559</v>
      </c>
      <c r="F260" s="13">
        <v>12</v>
      </c>
      <c r="G260" s="15" t="s">
        <v>35</v>
      </c>
      <c r="H260" s="14">
        <v>12</v>
      </c>
      <c r="I260" s="15" t="s">
        <v>35</v>
      </c>
      <c r="J260" s="16"/>
      <c r="K260" s="13"/>
      <c r="L260" s="15"/>
      <c r="M260" s="14"/>
      <c r="N260" s="15"/>
      <c r="O260" s="13"/>
      <c r="P260" s="13"/>
      <c r="Q260" s="13"/>
      <c r="R260" s="16">
        <f t="shared" si="10"/>
        <v>24</v>
      </c>
    </row>
    <row r="261" spans="1:19">
      <c r="A261" s="13">
        <v>8</v>
      </c>
      <c r="B261" s="12" t="s">
        <v>64</v>
      </c>
      <c r="C261" s="23" t="s">
        <v>29</v>
      </c>
      <c r="D261" s="25">
        <v>749</v>
      </c>
      <c r="E261" s="36">
        <v>39832</v>
      </c>
      <c r="F261" s="13">
        <v>6</v>
      </c>
      <c r="G261" s="15" t="s">
        <v>154</v>
      </c>
      <c r="H261" s="14">
        <v>12</v>
      </c>
      <c r="I261" s="15" t="s">
        <v>154</v>
      </c>
      <c r="J261" s="16">
        <v>6</v>
      </c>
      <c r="K261" s="13"/>
      <c r="L261" s="15"/>
      <c r="M261" s="14"/>
      <c r="N261" s="15"/>
      <c r="O261" s="13"/>
      <c r="P261" s="13"/>
      <c r="Q261" s="13"/>
      <c r="R261" s="16">
        <f t="shared" si="10"/>
        <v>24</v>
      </c>
      <c r="S261" s="52"/>
    </row>
    <row r="262" spans="1:19">
      <c r="A262" s="13">
        <v>9</v>
      </c>
      <c r="B262" s="12" t="s">
        <v>94</v>
      </c>
      <c r="C262" s="23" t="s">
        <v>95</v>
      </c>
      <c r="D262" s="25">
        <v>949</v>
      </c>
      <c r="E262" s="36">
        <v>38835</v>
      </c>
      <c r="F262" s="13">
        <v>8</v>
      </c>
      <c r="G262" s="15" t="s">
        <v>154</v>
      </c>
      <c r="H262" s="14"/>
      <c r="I262" s="15"/>
      <c r="J262" s="16"/>
      <c r="K262" s="13"/>
      <c r="L262" s="15"/>
      <c r="M262" s="14"/>
      <c r="N262" s="15"/>
      <c r="O262" s="13"/>
      <c r="P262" s="13"/>
      <c r="Q262" s="13"/>
      <c r="R262" s="16">
        <f t="shared" si="10"/>
        <v>8</v>
      </c>
    </row>
    <row r="263" spans="1:19">
      <c r="A263" s="13">
        <v>10</v>
      </c>
      <c r="B263" s="12" t="s">
        <v>190</v>
      </c>
      <c r="C263" s="23" t="s">
        <v>150</v>
      </c>
      <c r="D263" s="25">
        <v>3414</v>
      </c>
      <c r="E263" s="36">
        <v>39587</v>
      </c>
      <c r="F263" s="13"/>
      <c r="G263" s="15"/>
      <c r="H263" s="14">
        <v>1</v>
      </c>
      <c r="I263" s="15" t="s">
        <v>154</v>
      </c>
      <c r="J263" s="16">
        <v>4</v>
      </c>
      <c r="K263" s="13"/>
      <c r="L263" s="15"/>
      <c r="M263" s="14"/>
      <c r="N263" s="15"/>
      <c r="O263" s="13"/>
      <c r="P263" s="13"/>
      <c r="Q263" s="13"/>
      <c r="R263" s="16">
        <f t="shared" si="10"/>
        <v>5</v>
      </c>
    </row>
    <row r="264" spans="1:19">
      <c r="A264" s="13">
        <v>11</v>
      </c>
      <c r="B264" s="12" t="s">
        <v>189</v>
      </c>
      <c r="C264" s="23" t="s">
        <v>150</v>
      </c>
      <c r="D264" s="25">
        <v>3414</v>
      </c>
      <c r="E264" s="36">
        <v>39489</v>
      </c>
      <c r="F264" s="13"/>
      <c r="G264" s="15"/>
      <c r="H264" s="14">
        <v>2</v>
      </c>
      <c r="I264" s="15" t="s">
        <v>154</v>
      </c>
      <c r="J264" s="16">
        <v>2</v>
      </c>
      <c r="K264" s="13"/>
      <c r="L264" s="15"/>
      <c r="M264" s="14"/>
      <c r="N264" s="15"/>
      <c r="O264" s="13"/>
      <c r="P264" s="13"/>
      <c r="Q264" s="13"/>
      <c r="R264" s="16">
        <f t="shared" si="10"/>
        <v>4</v>
      </c>
    </row>
    <row r="265" spans="1:19">
      <c r="A265" s="13">
        <v>12</v>
      </c>
      <c r="B265" s="12" t="s">
        <v>191</v>
      </c>
      <c r="C265" s="23" t="s">
        <v>33</v>
      </c>
      <c r="D265" s="25">
        <v>3051</v>
      </c>
      <c r="E265" s="36">
        <v>40032</v>
      </c>
      <c r="F265" s="13"/>
      <c r="G265" s="15"/>
      <c r="H265" s="14">
        <v>1</v>
      </c>
      <c r="I265" s="15" t="s">
        <v>154</v>
      </c>
      <c r="J265" s="16"/>
      <c r="K265" s="13"/>
      <c r="L265" s="15"/>
      <c r="M265" s="14"/>
      <c r="N265" s="15"/>
      <c r="O265" s="13"/>
      <c r="P265" s="13"/>
      <c r="Q265" s="13"/>
      <c r="R265" s="16">
        <f t="shared" si="10"/>
        <v>1</v>
      </c>
    </row>
    <row r="266" spans="1:19" ht="12.7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7"/>
    </row>
    <row r="267" spans="1:19" ht="18">
      <c r="A267" s="58" t="s">
        <v>41</v>
      </c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spans="1:19">
      <c r="A268" s="27"/>
      <c r="B268" s="27" t="s">
        <v>14</v>
      </c>
      <c r="C268" s="27" t="s">
        <v>15</v>
      </c>
      <c r="D268" s="28" t="s">
        <v>44</v>
      </c>
      <c r="E268" s="35" t="s">
        <v>46</v>
      </c>
      <c r="F268" s="61">
        <v>1</v>
      </c>
      <c r="G268" s="62"/>
      <c r="H268" s="61">
        <v>2</v>
      </c>
      <c r="I268" s="62"/>
      <c r="J268" s="29">
        <v>3</v>
      </c>
      <c r="K268" s="61">
        <v>4</v>
      </c>
      <c r="L268" s="62"/>
      <c r="M268" s="61">
        <v>5</v>
      </c>
      <c r="N268" s="62"/>
      <c r="O268" s="28" t="s">
        <v>43</v>
      </c>
      <c r="P268" s="28">
        <v>6</v>
      </c>
      <c r="Q268" s="28" t="s">
        <v>12</v>
      </c>
      <c r="R268" s="29" t="s">
        <v>13</v>
      </c>
    </row>
    <row r="269" spans="1:19">
      <c r="A269" s="13">
        <v>1</v>
      </c>
      <c r="B269" s="12" t="s">
        <v>65</v>
      </c>
      <c r="C269" s="23" t="s">
        <v>29</v>
      </c>
      <c r="D269" s="25">
        <v>749</v>
      </c>
      <c r="E269" s="36">
        <v>39583</v>
      </c>
      <c r="F269" s="13">
        <v>20</v>
      </c>
      <c r="G269" s="15" t="s">
        <v>154</v>
      </c>
      <c r="H269" s="14">
        <v>20</v>
      </c>
      <c r="I269" s="15" t="s">
        <v>154</v>
      </c>
      <c r="J269" s="16">
        <v>40</v>
      </c>
      <c r="K269" s="13"/>
      <c r="L269" s="15"/>
      <c r="M269" s="14"/>
      <c r="N269" s="15"/>
      <c r="O269" s="13"/>
      <c r="P269" s="13"/>
      <c r="Q269" s="13">
        <v>6</v>
      </c>
      <c r="R269" s="16">
        <f t="shared" ref="R269:R280" si="11">+F269+H269+J269+K269+M269-O269+P269+Q269</f>
        <v>86</v>
      </c>
    </row>
    <row r="270" spans="1:19">
      <c r="A270" s="13">
        <v>2</v>
      </c>
      <c r="B270" s="12" t="s">
        <v>64</v>
      </c>
      <c r="C270" s="23" t="s">
        <v>29</v>
      </c>
      <c r="D270" s="25">
        <v>749</v>
      </c>
      <c r="E270" s="36">
        <v>39832</v>
      </c>
      <c r="F270" s="13">
        <v>16</v>
      </c>
      <c r="G270" s="15" t="s">
        <v>154</v>
      </c>
      <c r="H270" s="14">
        <v>16</v>
      </c>
      <c r="I270" s="15" t="s">
        <v>154</v>
      </c>
      <c r="J270" s="16">
        <v>24</v>
      </c>
      <c r="K270" s="13"/>
      <c r="L270" s="15"/>
      <c r="M270" s="14"/>
      <c r="N270" s="15"/>
      <c r="O270" s="13"/>
      <c r="P270" s="13"/>
      <c r="Q270" s="13">
        <v>6</v>
      </c>
      <c r="R270" s="16">
        <f t="shared" si="11"/>
        <v>62</v>
      </c>
      <c r="S270" s="51"/>
    </row>
    <row r="271" spans="1:19">
      <c r="A271" s="13">
        <v>3</v>
      </c>
      <c r="B271" s="12" t="s">
        <v>80</v>
      </c>
      <c r="C271" s="23" t="s">
        <v>29</v>
      </c>
      <c r="D271" s="25">
        <v>749</v>
      </c>
      <c r="E271" s="36">
        <v>39600</v>
      </c>
      <c r="F271" s="13">
        <v>12</v>
      </c>
      <c r="G271" s="15" t="s">
        <v>154</v>
      </c>
      <c r="H271" s="14">
        <v>12</v>
      </c>
      <c r="I271" s="15" t="s">
        <v>154</v>
      </c>
      <c r="J271" s="16">
        <v>32</v>
      </c>
      <c r="K271" s="13"/>
      <c r="L271" s="15"/>
      <c r="M271" s="14"/>
      <c r="N271" s="15"/>
      <c r="O271" s="13"/>
      <c r="P271" s="13"/>
      <c r="Q271" s="13">
        <v>6</v>
      </c>
      <c r="R271" s="16">
        <f t="shared" si="11"/>
        <v>62</v>
      </c>
    </row>
    <row r="272" spans="1:19">
      <c r="A272" s="13">
        <v>4</v>
      </c>
      <c r="B272" s="12" t="s">
        <v>115</v>
      </c>
      <c r="C272" s="23" t="s">
        <v>30</v>
      </c>
      <c r="D272" s="25">
        <v>550</v>
      </c>
      <c r="E272" s="36">
        <v>39559</v>
      </c>
      <c r="F272" s="13">
        <v>20</v>
      </c>
      <c r="G272" s="15" t="s">
        <v>35</v>
      </c>
      <c r="H272" s="14">
        <v>20</v>
      </c>
      <c r="I272" s="15" t="s">
        <v>35</v>
      </c>
      <c r="J272" s="16"/>
      <c r="K272" s="13"/>
      <c r="L272" s="15"/>
      <c r="M272" s="14"/>
      <c r="N272" s="15"/>
      <c r="O272" s="13"/>
      <c r="P272" s="13"/>
      <c r="Q272" s="13">
        <v>6</v>
      </c>
      <c r="R272" s="16">
        <f t="shared" si="11"/>
        <v>46</v>
      </c>
    </row>
    <row r="273" spans="1:19">
      <c r="A273" s="13">
        <v>5</v>
      </c>
      <c r="B273" s="12" t="s">
        <v>93</v>
      </c>
      <c r="C273" s="23" t="s">
        <v>30</v>
      </c>
      <c r="D273" s="25">
        <v>550</v>
      </c>
      <c r="E273" s="36">
        <v>40405</v>
      </c>
      <c r="F273" s="13">
        <v>16</v>
      </c>
      <c r="G273" s="15" t="s">
        <v>35</v>
      </c>
      <c r="H273" s="14">
        <v>16</v>
      </c>
      <c r="I273" s="15" t="s">
        <v>35</v>
      </c>
      <c r="J273" s="16"/>
      <c r="K273" s="13"/>
      <c r="L273" s="15"/>
      <c r="M273" s="14"/>
      <c r="N273" s="15"/>
      <c r="O273" s="13"/>
      <c r="P273" s="13"/>
      <c r="Q273" s="13">
        <v>6</v>
      </c>
      <c r="R273" s="16">
        <f t="shared" si="11"/>
        <v>38</v>
      </c>
    </row>
    <row r="274" spans="1:19">
      <c r="A274" s="13">
        <v>6</v>
      </c>
      <c r="B274" s="12" t="s">
        <v>189</v>
      </c>
      <c r="C274" s="23" t="s">
        <v>150</v>
      </c>
      <c r="D274" s="25">
        <v>3414</v>
      </c>
      <c r="E274" s="36">
        <v>39489</v>
      </c>
      <c r="F274" s="13"/>
      <c r="G274" s="15"/>
      <c r="H274" s="14">
        <v>12</v>
      </c>
      <c r="I274" s="15" t="s">
        <v>154</v>
      </c>
      <c r="J274" s="16">
        <v>24</v>
      </c>
      <c r="K274" s="13"/>
      <c r="L274" s="15"/>
      <c r="M274" s="14"/>
      <c r="N274" s="15"/>
      <c r="O274" s="13"/>
      <c r="P274" s="13"/>
      <c r="Q274" s="13"/>
      <c r="R274" s="16">
        <f t="shared" si="11"/>
        <v>36</v>
      </c>
    </row>
    <row r="275" spans="1:19">
      <c r="A275" s="13">
        <v>7</v>
      </c>
      <c r="B275" s="12" t="s">
        <v>143</v>
      </c>
      <c r="C275" s="23" t="s">
        <v>30</v>
      </c>
      <c r="D275" s="25">
        <v>550</v>
      </c>
      <c r="E275" s="36">
        <v>40218</v>
      </c>
      <c r="F275" s="13">
        <v>12</v>
      </c>
      <c r="G275" s="15" t="s">
        <v>35</v>
      </c>
      <c r="H275" s="14"/>
      <c r="I275" s="15"/>
      <c r="J275" s="16">
        <v>16</v>
      </c>
      <c r="K275" s="13"/>
      <c r="L275" s="15"/>
      <c r="M275" s="14"/>
      <c r="N275" s="15"/>
      <c r="O275" s="13"/>
      <c r="P275" s="13"/>
      <c r="Q275" s="13"/>
      <c r="R275" s="16">
        <f t="shared" si="11"/>
        <v>28</v>
      </c>
    </row>
    <row r="276" spans="1:19">
      <c r="A276" s="13">
        <v>8</v>
      </c>
      <c r="B276" s="12" t="s">
        <v>190</v>
      </c>
      <c r="C276" s="23" t="s">
        <v>150</v>
      </c>
      <c r="D276" s="25">
        <v>3414</v>
      </c>
      <c r="E276" s="36">
        <v>39587</v>
      </c>
      <c r="F276" s="13"/>
      <c r="G276" s="15"/>
      <c r="H276" s="14">
        <v>3</v>
      </c>
      <c r="I276" s="15" t="s">
        <v>154</v>
      </c>
      <c r="J276" s="16">
        <v>16</v>
      </c>
      <c r="K276" s="13"/>
      <c r="L276" s="15"/>
      <c r="M276" s="14"/>
      <c r="N276" s="15"/>
      <c r="O276" s="13"/>
      <c r="P276" s="13"/>
      <c r="Q276" s="13"/>
      <c r="R276" s="16">
        <f t="shared" si="11"/>
        <v>19</v>
      </c>
    </row>
    <row r="277" spans="1:19">
      <c r="A277" s="13">
        <v>9</v>
      </c>
      <c r="B277" s="12" t="s">
        <v>192</v>
      </c>
      <c r="C277" s="23" t="s">
        <v>150</v>
      </c>
      <c r="D277" s="25">
        <v>3414</v>
      </c>
      <c r="E277" s="36">
        <v>40452</v>
      </c>
      <c r="F277" s="13"/>
      <c r="G277" s="15"/>
      <c r="H277" s="14">
        <v>2</v>
      </c>
      <c r="I277" s="15" t="s">
        <v>154</v>
      </c>
      <c r="J277" s="16">
        <v>4</v>
      </c>
      <c r="K277" s="13"/>
      <c r="L277" s="15"/>
      <c r="M277" s="14"/>
      <c r="N277" s="15"/>
      <c r="O277" s="13"/>
      <c r="P277" s="13"/>
      <c r="Q277" s="13"/>
      <c r="R277" s="16">
        <f t="shared" si="11"/>
        <v>6</v>
      </c>
    </row>
    <row r="278" spans="1:19">
      <c r="A278" s="13">
        <v>10</v>
      </c>
      <c r="B278" s="12" t="s">
        <v>198</v>
      </c>
      <c r="C278" s="23" t="s">
        <v>150</v>
      </c>
      <c r="D278" s="25">
        <v>3414</v>
      </c>
      <c r="E278" s="36">
        <v>39762</v>
      </c>
      <c r="F278" s="13"/>
      <c r="G278" s="15"/>
      <c r="H278" s="14"/>
      <c r="I278" s="15"/>
      <c r="J278" s="16">
        <v>6</v>
      </c>
      <c r="K278" s="13"/>
      <c r="L278" s="15"/>
      <c r="M278" s="14"/>
      <c r="N278" s="15"/>
      <c r="O278" s="13"/>
      <c r="P278" s="13"/>
      <c r="Q278" s="13"/>
      <c r="R278" s="16">
        <f t="shared" si="11"/>
        <v>6</v>
      </c>
    </row>
    <row r="279" spans="1:19">
      <c r="A279" s="13">
        <v>11</v>
      </c>
      <c r="B279" s="12" t="s">
        <v>193</v>
      </c>
      <c r="C279" s="23" t="s">
        <v>33</v>
      </c>
      <c r="D279" s="25">
        <v>3051</v>
      </c>
      <c r="E279" s="36">
        <v>40996</v>
      </c>
      <c r="F279" s="13"/>
      <c r="G279" s="15"/>
      <c r="H279" s="14">
        <v>1</v>
      </c>
      <c r="I279" s="15" t="s">
        <v>154</v>
      </c>
      <c r="J279" s="16">
        <v>2</v>
      </c>
      <c r="K279" s="13"/>
      <c r="L279" s="15"/>
      <c r="M279" s="14"/>
      <c r="N279" s="15"/>
      <c r="O279" s="13"/>
      <c r="P279" s="13"/>
      <c r="Q279" s="13"/>
      <c r="R279" s="16">
        <f t="shared" si="11"/>
        <v>3</v>
      </c>
    </row>
    <row r="280" spans="1:19">
      <c r="A280" s="13">
        <v>12</v>
      </c>
      <c r="B280" s="12" t="s">
        <v>191</v>
      </c>
      <c r="C280" s="22" t="s">
        <v>33</v>
      </c>
      <c r="D280" s="26">
        <v>3051</v>
      </c>
      <c r="E280" s="37">
        <v>40032</v>
      </c>
      <c r="F280" s="13"/>
      <c r="G280" s="14"/>
      <c r="H280" s="13">
        <v>1</v>
      </c>
      <c r="I280" s="14" t="s">
        <v>154</v>
      </c>
      <c r="J280" s="13"/>
      <c r="K280" s="13"/>
      <c r="L280" s="14"/>
      <c r="M280" s="13"/>
      <c r="N280" s="15"/>
      <c r="O280" s="13"/>
      <c r="P280" s="13"/>
      <c r="Q280" s="13"/>
      <c r="R280" s="13">
        <f t="shared" si="11"/>
        <v>1</v>
      </c>
      <c r="S280" s="51"/>
    </row>
    <row r="281" spans="1:19" ht="12.75">
      <c r="A281" s="55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7"/>
    </row>
    <row r="282" spans="1:19" ht="18">
      <c r="A282" s="58" t="s">
        <v>66</v>
      </c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60"/>
    </row>
    <row r="283" spans="1:19">
      <c r="A283" s="27"/>
      <c r="B283" s="27" t="s">
        <v>14</v>
      </c>
      <c r="C283" s="27" t="s">
        <v>15</v>
      </c>
      <c r="D283" s="28" t="s">
        <v>44</v>
      </c>
      <c r="E283" s="35" t="s">
        <v>46</v>
      </c>
      <c r="F283" s="61">
        <v>1</v>
      </c>
      <c r="G283" s="62"/>
      <c r="H283" s="61">
        <v>2</v>
      </c>
      <c r="I283" s="62"/>
      <c r="J283" s="29">
        <v>3</v>
      </c>
      <c r="K283" s="61">
        <v>4</v>
      </c>
      <c r="L283" s="62"/>
      <c r="M283" s="61">
        <v>5</v>
      </c>
      <c r="N283" s="62"/>
      <c r="O283" s="28" t="s">
        <v>43</v>
      </c>
      <c r="P283" s="28">
        <v>6</v>
      </c>
      <c r="Q283" s="28" t="s">
        <v>12</v>
      </c>
      <c r="R283" s="29" t="s">
        <v>13</v>
      </c>
    </row>
    <row r="284" spans="1:19">
      <c r="A284" s="13">
        <v>1</v>
      </c>
      <c r="B284" s="44" t="s">
        <v>143</v>
      </c>
      <c r="C284" s="23" t="s">
        <v>30</v>
      </c>
      <c r="D284" s="25">
        <v>550</v>
      </c>
      <c r="E284" s="36">
        <v>40218</v>
      </c>
      <c r="F284" s="13">
        <v>16</v>
      </c>
      <c r="G284" s="15" t="s">
        <v>35</v>
      </c>
      <c r="H284" s="14"/>
      <c r="I284" s="15"/>
      <c r="J284" s="16">
        <v>40</v>
      </c>
      <c r="K284" s="13"/>
      <c r="L284" s="15"/>
      <c r="M284" s="14"/>
      <c r="N284" s="15"/>
      <c r="O284" s="13"/>
      <c r="P284" s="13"/>
      <c r="Q284" s="32"/>
      <c r="R284" s="53">
        <f t="shared" ref="R284:R290" si="12">+F284+H284+J284+K284+M284-O284+P284+Q284</f>
        <v>56</v>
      </c>
    </row>
    <row r="285" spans="1:19">
      <c r="A285" s="13">
        <v>2</v>
      </c>
      <c r="B285" s="12" t="s">
        <v>192</v>
      </c>
      <c r="C285" s="23" t="s">
        <v>150</v>
      </c>
      <c r="D285" s="25">
        <v>3414</v>
      </c>
      <c r="E285" s="36">
        <v>40452</v>
      </c>
      <c r="F285" s="13"/>
      <c r="G285" s="15"/>
      <c r="H285" s="14">
        <v>20</v>
      </c>
      <c r="I285" s="15" t="s">
        <v>154</v>
      </c>
      <c r="J285" s="16">
        <v>32</v>
      </c>
      <c r="K285" s="13"/>
      <c r="L285" s="15"/>
      <c r="M285" s="14"/>
      <c r="N285" s="15"/>
      <c r="O285" s="13"/>
      <c r="P285" s="13"/>
      <c r="Q285" s="13"/>
      <c r="R285" s="16">
        <f t="shared" si="12"/>
        <v>52</v>
      </c>
      <c r="S285" s="51"/>
    </row>
    <row r="286" spans="1:19">
      <c r="A286" s="13">
        <v>3</v>
      </c>
      <c r="B286" s="12" t="s">
        <v>93</v>
      </c>
      <c r="C286" s="23" t="s">
        <v>30</v>
      </c>
      <c r="D286" s="26">
        <v>550</v>
      </c>
      <c r="E286" s="36">
        <v>40405</v>
      </c>
      <c r="F286" s="13">
        <v>20</v>
      </c>
      <c r="G286" s="15" t="s">
        <v>35</v>
      </c>
      <c r="H286" s="14">
        <v>20</v>
      </c>
      <c r="I286" s="15" t="s">
        <v>35</v>
      </c>
      <c r="J286" s="16"/>
      <c r="K286" s="13"/>
      <c r="L286" s="15"/>
      <c r="M286" s="14"/>
      <c r="N286" s="15"/>
      <c r="O286" s="13"/>
      <c r="P286" s="13"/>
      <c r="Q286" s="13"/>
      <c r="R286" s="16">
        <f t="shared" si="12"/>
        <v>40</v>
      </c>
      <c r="S286" s="51"/>
    </row>
    <row r="287" spans="1:19">
      <c r="A287" s="13">
        <v>4</v>
      </c>
      <c r="B287" s="12" t="s">
        <v>193</v>
      </c>
      <c r="C287" s="22" t="s">
        <v>33</v>
      </c>
      <c r="D287" s="26">
        <v>3051</v>
      </c>
      <c r="E287" s="37">
        <v>40996</v>
      </c>
      <c r="F287" s="13"/>
      <c r="G287" s="15"/>
      <c r="H287" s="14">
        <v>12</v>
      </c>
      <c r="I287" s="15" t="s">
        <v>154</v>
      </c>
      <c r="J287" s="16">
        <v>24</v>
      </c>
      <c r="K287" s="13"/>
      <c r="L287" s="15"/>
      <c r="M287" s="14"/>
      <c r="N287" s="15"/>
      <c r="O287" s="13"/>
      <c r="P287" s="13"/>
      <c r="Q287" s="13"/>
      <c r="R287" s="16">
        <f t="shared" si="12"/>
        <v>36</v>
      </c>
      <c r="S287" s="51"/>
    </row>
    <row r="288" spans="1:19">
      <c r="A288" s="13">
        <v>5</v>
      </c>
      <c r="B288" s="12" t="s">
        <v>194</v>
      </c>
      <c r="C288" s="20" t="s">
        <v>61</v>
      </c>
      <c r="D288" s="21">
        <v>2695</v>
      </c>
      <c r="E288" s="36">
        <v>40643</v>
      </c>
      <c r="F288" s="13"/>
      <c r="G288" s="15"/>
      <c r="H288" s="14">
        <v>16</v>
      </c>
      <c r="I288" s="15" t="s">
        <v>154</v>
      </c>
      <c r="J288" s="16">
        <v>16</v>
      </c>
      <c r="K288" s="13"/>
      <c r="L288" s="15"/>
      <c r="M288" s="14"/>
      <c r="N288" s="15"/>
      <c r="O288" s="13"/>
      <c r="P288" s="13"/>
      <c r="Q288" s="13"/>
      <c r="R288" s="16">
        <f t="shared" si="12"/>
        <v>32</v>
      </c>
      <c r="S288" s="51"/>
    </row>
    <row r="289" spans="1:19">
      <c r="A289" s="13">
        <v>6</v>
      </c>
      <c r="B289" s="12" t="s">
        <v>195</v>
      </c>
      <c r="C289" s="20" t="s">
        <v>61</v>
      </c>
      <c r="D289" s="20">
        <v>2695</v>
      </c>
      <c r="E289" s="36">
        <v>40897</v>
      </c>
      <c r="F289" s="13"/>
      <c r="G289" s="15"/>
      <c r="H289" s="14">
        <v>8</v>
      </c>
      <c r="I289" s="15" t="s">
        <v>154</v>
      </c>
      <c r="J289" s="16">
        <v>12</v>
      </c>
      <c r="K289" s="13"/>
      <c r="L289" s="15"/>
      <c r="M289" s="14"/>
      <c r="N289" s="15"/>
      <c r="O289" s="13"/>
      <c r="P289" s="13"/>
      <c r="Q289" s="13"/>
      <c r="R289" s="16">
        <f t="shared" si="12"/>
        <v>20</v>
      </c>
      <c r="S289" s="51"/>
    </row>
    <row r="290" spans="1:19">
      <c r="A290" s="13">
        <v>7</v>
      </c>
      <c r="B290" s="12" t="s">
        <v>174</v>
      </c>
      <c r="C290" s="23" t="s">
        <v>30</v>
      </c>
      <c r="D290" s="25">
        <v>550</v>
      </c>
      <c r="E290" s="36">
        <v>40474</v>
      </c>
      <c r="F290" s="13"/>
      <c r="G290" s="15"/>
      <c r="H290" s="14">
        <v>16</v>
      </c>
      <c r="I290" s="15" t="s">
        <v>35</v>
      </c>
      <c r="J290" s="16"/>
      <c r="K290" s="13"/>
      <c r="L290" s="15"/>
      <c r="M290" s="14"/>
      <c r="N290" s="15"/>
      <c r="O290" s="13"/>
      <c r="P290" s="13"/>
      <c r="Q290" s="13"/>
      <c r="R290" s="16">
        <f t="shared" si="12"/>
        <v>16</v>
      </c>
    </row>
    <row r="291" spans="1:19" ht="12.75">
      <c r="A291" s="55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7"/>
    </row>
  </sheetData>
  <sortState ref="A122:X183">
    <sortCondition descending="1" ref="R122:R183"/>
  </sortState>
  <mergeCells count="63">
    <mergeCell ref="A291:R291"/>
    <mergeCell ref="A282:R282"/>
    <mergeCell ref="F283:G283"/>
    <mergeCell ref="H283:I283"/>
    <mergeCell ref="K283:L283"/>
    <mergeCell ref="M283:N283"/>
    <mergeCell ref="M121:N121"/>
    <mergeCell ref="H121:I121"/>
    <mergeCell ref="A214:R214"/>
    <mergeCell ref="F215:G215"/>
    <mergeCell ref="H215:I215"/>
    <mergeCell ref="A185:R185"/>
    <mergeCell ref="F186:G186"/>
    <mergeCell ref="A1:R1"/>
    <mergeCell ref="A2:R2"/>
    <mergeCell ref="A3:R3"/>
    <mergeCell ref="A4:R4"/>
    <mergeCell ref="F5:G5"/>
    <mergeCell ref="H5:I5"/>
    <mergeCell ref="K5:L5"/>
    <mergeCell ref="M5:N5"/>
    <mergeCell ref="H268:I268"/>
    <mergeCell ref="K253:L253"/>
    <mergeCell ref="H253:I253"/>
    <mergeCell ref="H237:I237"/>
    <mergeCell ref="K237:L237"/>
    <mergeCell ref="F237:G237"/>
    <mergeCell ref="A267:R267"/>
    <mergeCell ref="A266:R266"/>
    <mergeCell ref="A252:R252"/>
    <mergeCell ref="F253:G253"/>
    <mergeCell ref="A55:R55"/>
    <mergeCell ref="A56:R56"/>
    <mergeCell ref="F57:G57"/>
    <mergeCell ref="A184:R184"/>
    <mergeCell ref="K215:L215"/>
    <mergeCell ref="M215:N215"/>
    <mergeCell ref="H57:I57"/>
    <mergeCell ref="K57:L57"/>
    <mergeCell ref="H186:I186"/>
    <mergeCell ref="K186:L186"/>
    <mergeCell ref="M57:N57"/>
    <mergeCell ref="M186:N186"/>
    <mergeCell ref="A119:R119"/>
    <mergeCell ref="A120:R120"/>
    <mergeCell ref="F121:G121"/>
    <mergeCell ref="K121:L121"/>
    <mergeCell ref="A281:R281"/>
    <mergeCell ref="A213:R213"/>
    <mergeCell ref="A235:R235"/>
    <mergeCell ref="A225:R225"/>
    <mergeCell ref="F226:G226"/>
    <mergeCell ref="M226:N226"/>
    <mergeCell ref="H226:I226"/>
    <mergeCell ref="K226:L226"/>
    <mergeCell ref="F268:G268"/>
    <mergeCell ref="M253:N253"/>
    <mergeCell ref="A236:R236"/>
    <mergeCell ref="M237:N237"/>
    <mergeCell ref="A224:R224"/>
    <mergeCell ref="K268:L268"/>
    <mergeCell ref="M268:N268"/>
    <mergeCell ref="A251:R251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topLeftCell="A115" workbookViewId="0">
      <selection activeCell="Q151" sqref="Q151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0" t="s">
        <v>155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3"/>
    </row>
    <row r="2" spans="1:1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3" ht="18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30</v>
      </c>
      <c r="C5" s="39">
        <v>550</v>
      </c>
      <c r="D5" s="19" t="s">
        <v>9</v>
      </c>
      <c r="E5" s="17">
        <f>SUMIF(atleti!$D$6:$D$54,$C5,atleti!F$6:F$54)</f>
        <v>41</v>
      </c>
      <c r="F5" s="19">
        <f>SUMIF(atleti!$D$6:$D$54,$C5,atleti!H$6:H$54)</f>
        <v>46</v>
      </c>
      <c r="G5" s="19">
        <f>SUMIF(atleti!$D$6:$D$54,$C5,atleti!J$6:J$54)</f>
        <v>40</v>
      </c>
      <c r="H5" s="19">
        <f>SUMIF(atleti!$D$6:$D$54,$C5,atleti!K$6:K$54)</f>
        <v>0</v>
      </c>
      <c r="I5" s="19">
        <f>SUMIF(atleti!$D$6:$D$54,$C5,atleti!M$6:M$54)</f>
        <v>0</v>
      </c>
      <c r="J5" s="19">
        <f>SUMIF(atleti!$D$6:$D$54,$C5,atleti!P$6:P$54)</f>
        <v>0</v>
      </c>
      <c r="K5" s="19">
        <f>SUMIF(atleti!$D$6:$D$54,$C5,atleti!Q$6:Q$54)</f>
        <v>15</v>
      </c>
      <c r="L5" s="18">
        <f t="shared" ref="L5:L19" si="0">+E5+F5+G5+H5+I5+J5+K5</f>
        <v>142</v>
      </c>
    </row>
    <row r="6" spans="1:13">
      <c r="A6" s="19">
        <v>2</v>
      </c>
      <c r="B6" s="38" t="s">
        <v>29</v>
      </c>
      <c r="C6" s="39">
        <v>749</v>
      </c>
      <c r="D6" s="19" t="s">
        <v>10</v>
      </c>
      <c r="E6" s="17">
        <f>SUMIF(atleti!$D$6:$D$54,$C6,atleti!F$6:F$54)</f>
        <v>43</v>
      </c>
      <c r="F6" s="19">
        <f>SUMIF(atleti!$D$6:$D$54,$C6,atleti!H$6:H$54)</f>
        <v>45</v>
      </c>
      <c r="G6" s="19">
        <f>SUMIF(atleti!$D$6:$D$54,$C6,atleti!J$6:J$54)</f>
        <v>22</v>
      </c>
      <c r="H6" s="19">
        <f>SUMIF(atleti!$D$6:$D$54,$C6,atleti!K$6:K$54)</f>
        <v>0</v>
      </c>
      <c r="I6" s="19">
        <f>SUMIF(atleti!$D$6:$D$54,$C6,atleti!M$6:M$54)</f>
        <v>0</v>
      </c>
      <c r="J6" s="19">
        <f>SUMIF(atleti!$D$6:$D$54,$C6,atleti!P$6:P$54)</f>
        <v>0</v>
      </c>
      <c r="K6" s="19">
        <f>SUMIF(atleti!$D$6:$D$54,$C6,atleti!Q$6:Q$54)</f>
        <v>0</v>
      </c>
      <c r="L6" s="18">
        <f t="shared" si="0"/>
        <v>110</v>
      </c>
    </row>
    <row r="7" spans="1:13">
      <c r="A7" s="19">
        <v>3</v>
      </c>
      <c r="B7" s="38" t="s">
        <v>32</v>
      </c>
      <c r="C7" s="39">
        <v>955</v>
      </c>
      <c r="D7" s="19" t="s">
        <v>8</v>
      </c>
      <c r="E7" s="17">
        <f>SUMIF(atleti!$D$6:$D$54,$C7,atleti!F$6:F$54)</f>
        <v>21</v>
      </c>
      <c r="F7" s="19">
        <f>SUMIF(atleti!$D$6:$D$54,$C7,atleti!H$6:H$54)</f>
        <v>23</v>
      </c>
      <c r="G7" s="19">
        <f>SUMIF(atleti!$D$6:$D$54,$C7,atleti!J$6:J$54)</f>
        <v>36</v>
      </c>
      <c r="H7" s="19">
        <f>SUMIF(atleti!$D$6:$D$54,$C7,atleti!K$6:K$54)</f>
        <v>0</v>
      </c>
      <c r="I7" s="19">
        <f>SUMIF(atleti!$D$6:$D$54,$C7,atleti!M$6:M$54)</f>
        <v>0</v>
      </c>
      <c r="J7" s="19">
        <f>SUMIF(atleti!$D$6:$D$54,$C7,atleti!P$6:P$54)</f>
        <v>0</v>
      </c>
      <c r="K7" s="19">
        <f>SUMIF(atleti!$D$6:$D$54,$C7,atleti!Q$6:Q$54)</f>
        <v>0</v>
      </c>
      <c r="L7" s="18">
        <f t="shared" si="0"/>
        <v>80</v>
      </c>
    </row>
    <row r="8" spans="1:13">
      <c r="A8" s="19">
        <v>4</v>
      </c>
      <c r="B8" s="38" t="s">
        <v>95</v>
      </c>
      <c r="C8" s="39">
        <v>949</v>
      </c>
      <c r="D8" s="19" t="s">
        <v>7</v>
      </c>
      <c r="E8" s="17">
        <f>SUMIF(atleti!$D$6:$D$54,$C8,atleti!F$6:F$54)</f>
        <v>20</v>
      </c>
      <c r="F8" s="19">
        <f>SUMIF(atleti!$D$6:$D$54,$C8,atleti!H$6:H$54)</f>
        <v>16</v>
      </c>
      <c r="G8" s="19">
        <f>SUMIF(atleti!$D$6:$D$54,$C8,atleti!J$6:J$54)</f>
        <v>40</v>
      </c>
      <c r="H8" s="19">
        <f>SUMIF(atleti!$D$6:$D$54,$C8,atleti!K$6:K$54)</f>
        <v>0</v>
      </c>
      <c r="I8" s="19">
        <f>SUMIF(atleti!$D$6:$D$54,$C8,atleti!M$6:M$54)</f>
        <v>0</v>
      </c>
      <c r="J8" s="19">
        <f>SUMIF(atleti!$D$6:$D$54,$C8,atleti!P$6:P$54)</f>
        <v>0</v>
      </c>
      <c r="K8" s="19">
        <f>SUMIF(atleti!$D$6:$D$54,$C8,atleti!Q$6:Q$54)</f>
        <v>0</v>
      </c>
      <c r="L8" s="18">
        <f t="shared" si="0"/>
        <v>76</v>
      </c>
    </row>
    <row r="9" spans="1:13">
      <c r="A9" s="19">
        <v>5</v>
      </c>
      <c r="B9" s="38" t="s">
        <v>141</v>
      </c>
      <c r="C9" s="39">
        <v>3342</v>
      </c>
      <c r="D9" s="19" t="s">
        <v>9</v>
      </c>
      <c r="E9" s="17">
        <f>SUMIF(atleti!$D$6:$D$54,$C9,atleti!F$6:F$54)</f>
        <v>17</v>
      </c>
      <c r="F9" s="19">
        <f>SUMIF(atleti!$D$6:$D$54,$C9,atleti!H$6:H$54)</f>
        <v>22</v>
      </c>
      <c r="G9" s="19">
        <f>SUMIF(atleti!$D$6:$D$54,$C9,atleti!J$6:J$54)</f>
        <v>26</v>
      </c>
      <c r="H9" s="19">
        <f>SUMIF(atleti!$D$6:$D$54,$C9,atleti!K$6:K$54)</f>
        <v>0</v>
      </c>
      <c r="I9" s="19">
        <f>SUMIF(atleti!$D$6:$D$54,$C9,atleti!M$6:M$54)</f>
        <v>0</v>
      </c>
      <c r="J9" s="19">
        <f>SUMIF(atleti!$D$6:$D$54,$C9,atleti!P$6:P$54)</f>
        <v>0</v>
      </c>
      <c r="K9" s="19">
        <f>SUMIF(atleti!$D$6:$D$54,$C9,atleti!Q$6:Q$54)</f>
        <v>0</v>
      </c>
      <c r="L9" s="18">
        <f t="shared" si="0"/>
        <v>65</v>
      </c>
    </row>
    <row r="10" spans="1:13" s="3" customFormat="1">
      <c r="A10" s="19">
        <v>6</v>
      </c>
      <c r="B10" s="40" t="s">
        <v>150</v>
      </c>
      <c r="C10" s="19">
        <v>3414</v>
      </c>
      <c r="D10" s="19" t="s">
        <v>34</v>
      </c>
      <c r="E10" s="17">
        <f>SUMIF(atleti!$D$6:$D$54,$C10,atleti!F$6:F$54)</f>
        <v>15</v>
      </c>
      <c r="F10" s="19">
        <f>SUMIF(atleti!$D$6:$D$54,$C10,atleti!H$6:H$54)</f>
        <v>22</v>
      </c>
      <c r="G10" s="19">
        <f>SUMIF(atleti!$D$6:$D$54,$C10,atleti!J$6:J$54)</f>
        <v>26</v>
      </c>
      <c r="H10" s="19">
        <f>SUMIF(atleti!$D$6:$D$54,$C10,atleti!K$6:K$54)</f>
        <v>0</v>
      </c>
      <c r="I10" s="19">
        <f>SUMIF(atleti!$D$6:$D$54,$C10,atleti!M$6:M$54)</f>
        <v>0</v>
      </c>
      <c r="J10" s="19">
        <f>SUMIF(atleti!$D$6:$D$54,$C10,atleti!P$6:P$54)</f>
        <v>0</v>
      </c>
      <c r="K10" s="19">
        <f>SUMIF(atleti!$D$6:$D$54,$C10,atleti!Q$6:Q$54)</f>
        <v>0</v>
      </c>
      <c r="L10" s="18">
        <f t="shared" si="0"/>
        <v>63</v>
      </c>
      <c r="M10" s="1"/>
    </row>
    <row r="11" spans="1:13">
      <c r="A11" s="19">
        <v>7</v>
      </c>
      <c r="B11" s="38" t="s">
        <v>31</v>
      </c>
      <c r="C11" s="39">
        <v>376</v>
      </c>
      <c r="D11" s="19" t="s">
        <v>7</v>
      </c>
      <c r="E11" s="17">
        <f>SUMIF(atleti!$D$6:$D$54,$C11,atleti!F$6:F$54)</f>
        <v>16</v>
      </c>
      <c r="F11" s="19">
        <f>SUMIF(atleti!$D$6:$D$54,$C11,atleti!H$6:H$54)</f>
        <v>12</v>
      </c>
      <c r="G11" s="19">
        <f>SUMIF(atleti!$D$6:$D$54,$C11,atleti!J$6:J$54)</f>
        <v>32</v>
      </c>
      <c r="H11" s="19">
        <f>SUMIF(atleti!$D$6:$D$54,$C11,atleti!K$6:K$54)</f>
        <v>0</v>
      </c>
      <c r="I11" s="19">
        <f>SUMIF(atleti!$D$6:$D$54,$C11,atleti!M$6:M$54)</f>
        <v>0</v>
      </c>
      <c r="J11" s="19">
        <f>SUMIF(atleti!$D$6:$D$54,$C11,atleti!P$6:P$54)</f>
        <v>0</v>
      </c>
      <c r="K11" s="19">
        <f>SUMIF(atleti!$D$6:$D$54,$C11,atleti!Q$6:Q$54)</f>
        <v>0</v>
      </c>
      <c r="L11" s="18">
        <f t="shared" si="0"/>
        <v>60</v>
      </c>
    </row>
    <row r="12" spans="1:13">
      <c r="A12" s="19">
        <v>8</v>
      </c>
      <c r="B12" s="38" t="s">
        <v>33</v>
      </c>
      <c r="C12" s="39">
        <v>3051</v>
      </c>
      <c r="D12" s="19" t="s">
        <v>8</v>
      </c>
      <c r="E12" s="17">
        <f>SUMIF(atleti!$D$6:$D$54,$C12,atleti!F$6:F$54)</f>
        <v>26</v>
      </c>
      <c r="F12" s="19">
        <f>SUMIF(atleti!$D$6:$D$54,$C12,atleti!H$6:H$54)</f>
        <v>12</v>
      </c>
      <c r="G12" s="19">
        <f>SUMIF(atleti!$D$6:$D$54,$C12,atleti!J$6:J$54)</f>
        <v>14</v>
      </c>
      <c r="H12" s="19">
        <f>SUMIF(atleti!$D$6:$D$54,$C12,atleti!K$6:K$54)</f>
        <v>0</v>
      </c>
      <c r="I12" s="19">
        <f>SUMIF(atleti!$D$6:$D$54,$C12,atleti!M$6:M$54)</f>
        <v>0</v>
      </c>
      <c r="J12" s="19">
        <f>SUMIF(atleti!$D$6:$D$54,$C12,atleti!P$6:P$54)</f>
        <v>0</v>
      </c>
      <c r="K12" s="19">
        <f>SUMIF(atleti!$D$6:$D$54,$C12,atleti!Q$6:Q$54)</f>
        <v>6</v>
      </c>
      <c r="L12" s="18">
        <f t="shared" si="0"/>
        <v>58</v>
      </c>
    </row>
    <row r="13" spans="1:13">
      <c r="A13" s="19">
        <v>9</v>
      </c>
      <c r="B13" s="38" t="s">
        <v>51</v>
      </c>
      <c r="C13" s="39">
        <v>437</v>
      </c>
      <c r="D13" s="19" t="s">
        <v>8</v>
      </c>
      <c r="E13" s="17">
        <f>SUMIF(atleti!$D$6:$D$54,$C13,atleti!F$6:F$54)</f>
        <v>11</v>
      </c>
      <c r="F13" s="19">
        <f>SUMIF(atleti!$D$6:$D$54,$C13,atleti!H$6:H$54)</f>
        <v>15</v>
      </c>
      <c r="G13" s="19">
        <f>SUMIF(atleti!$D$6:$D$54,$C13,atleti!J$6:J$54)</f>
        <v>28</v>
      </c>
      <c r="H13" s="19">
        <f>SUMIF(atleti!$D$6:$D$54,$C13,atleti!K$6:K$54)</f>
        <v>0</v>
      </c>
      <c r="I13" s="19">
        <f>SUMIF(atleti!$D$6:$D$54,$C13,atleti!M$6:M$54)</f>
        <v>0</v>
      </c>
      <c r="J13" s="19">
        <f>SUMIF(atleti!$D$6:$D$54,$C13,atleti!P$6:P$54)</f>
        <v>0</v>
      </c>
      <c r="K13" s="19">
        <f>SUMIF(atleti!$D$6:$D$54,$C13,atleti!Q$6:Q$54)</f>
        <v>0</v>
      </c>
      <c r="L13" s="18">
        <f t="shared" si="0"/>
        <v>54</v>
      </c>
    </row>
    <row r="14" spans="1:13">
      <c r="A14" s="19">
        <v>10</v>
      </c>
      <c r="B14" s="38" t="s">
        <v>57</v>
      </c>
      <c r="C14" s="39">
        <v>2938</v>
      </c>
      <c r="D14" s="19" t="s">
        <v>52</v>
      </c>
      <c r="E14" s="17">
        <f>SUMIF(atleti!$D$6:$D$54,$C14,atleti!F$6:F$54)</f>
        <v>18</v>
      </c>
      <c r="F14" s="19">
        <f>SUMIF(atleti!$D$6:$D$54,$C14,atleti!H$6:H$54)</f>
        <v>10</v>
      </c>
      <c r="G14" s="19">
        <f>SUMIF(atleti!$D$6:$D$54,$C14,atleti!J$6:J$54)</f>
        <v>16</v>
      </c>
      <c r="H14" s="19">
        <f>SUMIF(atleti!$D$6:$D$54,$C14,atleti!K$6:K$54)</f>
        <v>0</v>
      </c>
      <c r="I14" s="19">
        <f>SUMIF(atleti!$D$6:$D$54,$C14,atleti!M$6:M$54)</f>
        <v>0</v>
      </c>
      <c r="J14" s="19">
        <f>SUMIF(atleti!$D$6:$D$54,$C14,atleti!P$6:P$54)</f>
        <v>0</v>
      </c>
      <c r="K14" s="19">
        <f>SUMIF(atleti!$D$6:$D$54,$C14,atleti!Q$6:Q$54)</f>
        <v>0</v>
      </c>
      <c r="L14" s="18">
        <f t="shared" si="0"/>
        <v>44</v>
      </c>
      <c r="M14" s="3"/>
    </row>
    <row r="15" spans="1:13">
      <c r="A15" s="19">
        <v>11</v>
      </c>
      <c r="B15" s="38" t="s">
        <v>73</v>
      </c>
      <c r="C15" s="39">
        <v>3324</v>
      </c>
      <c r="D15" s="19" t="s">
        <v>8</v>
      </c>
      <c r="E15" s="17">
        <f>SUMIF(atleti!$D$6:$D$54,$C15,atleti!F$6:F$54)</f>
        <v>8</v>
      </c>
      <c r="F15" s="19">
        <f>SUMIF(atleti!$D$6:$D$54,$C15,atleti!H$6:H$54)</f>
        <v>8</v>
      </c>
      <c r="G15" s="19">
        <f>SUMIF(atleti!$D$6:$D$54,$C15,atleti!J$6:J$54)</f>
        <v>16</v>
      </c>
      <c r="H15" s="19">
        <f>SUMIF(atleti!$D$6:$D$54,$C15,atleti!K$6:K$54)</f>
        <v>0</v>
      </c>
      <c r="I15" s="19">
        <f>SUMIF(atleti!$D$6:$D$54,$C15,atleti!M$6:M$54)</f>
        <v>0</v>
      </c>
      <c r="J15" s="19">
        <f>SUMIF(atleti!$D$6:$D$54,$C15,atleti!P$6:P$54)</f>
        <v>0</v>
      </c>
      <c r="K15" s="19">
        <f>SUMIF(atleti!$D$6:$D$54,$C15,atleti!Q$6:Q$54)</f>
        <v>0</v>
      </c>
      <c r="L15" s="18">
        <f t="shared" si="0"/>
        <v>32</v>
      </c>
    </row>
    <row r="16" spans="1:13">
      <c r="A16" s="19">
        <v>12</v>
      </c>
      <c r="B16" s="38" t="s">
        <v>62</v>
      </c>
      <c r="C16" s="39">
        <v>2104</v>
      </c>
      <c r="D16" s="19" t="s">
        <v>8</v>
      </c>
      <c r="E16" s="17">
        <f>SUMIF(atleti!$D$6:$D$54,$C16,atleti!F$6:F$54)</f>
        <v>1</v>
      </c>
      <c r="F16" s="19">
        <f>SUMIF(atleti!$D$6:$D$54,$C16,atleti!H$6:H$54)</f>
        <v>16</v>
      </c>
      <c r="G16" s="19">
        <f>SUMIF(atleti!$D$6:$D$54,$C16,atleti!J$6:J$54)</f>
        <v>2</v>
      </c>
      <c r="H16" s="19">
        <f>SUMIF(atleti!$D$6:$D$54,$C16,atleti!K$6:K$54)</f>
        <v>0</v>
      </c>
      <c r="I16" s="19">
        <f>SUMIF(atleti!$D$6:$D$54,$C16,atleti!M$6:M$54)</f>
        <v>0</v>
      </c>
      <c r="J16" s="19">
        <f>SUMIF(atleti!$D$6:$D$54,$C16,atleti!P$6:P$54)</f>
        <v>0</v>
      </c>
      <c r="K16" s="19">
        <f>SUMIF(atleti!$D$6:$D$54,$C16,atleti!Q$6:Q$54)</f>
        <v>0</v>
      </c>
      <c r="L16" s="18">
        <f t="shared" si="0"/>
        <v>19</v>
      </c>
    </row>
    <row r="17" spans="1:12">
      <c r="A17" s="19">
        <v>13</v>
      </c>
      <c r="B17" s="40" t="s">
        <v>61</v>
      </c>
      <c r="C17" s="19">
        <v>2695</v>
      </c>
      <c r="D17" s="19" t="s">
        <v>10</v>
      </c>
      <c r="E17" s="17">
        <f>SUMIF(atleti!$D$6:$D$54,$C17,atleti!F$6:F$54)</f>
        <v>2</v>
      </c>
      <c r="F17" s="19">
        <f>SUMIF(atleti!$D$6:$D$54,$C17,atleti!H$6:H$54)</f>
        <v>7</v>
      </c>
      <c r="G17" s="19">
        <f>SUMIF(atleti!$D$6:$D$54,$C17,atleti!J$6:J$54)</f>
        <v>0</v>
      </c>
      <c r="H17" s="19">
        <f>SUMIF(atleti!$D$6:$D$54,$C17,atleti!K$6:K$54)</f>
        <v>0</v>
      </c>
      <c r="I17" s="19">
        <f>SUMIF(atleti!$D$6:$D$54,$C17,atleti!M$6:M$54)</f>
        <v>0</v>
      </c>
      <c r="J17" s="19">
        <f>SUMIF(atleti!$D$6:$D$54,$C17,atleti!P$6:P$54)</f>
        <v>0</v>
      </c>
      <c r="K17" s="19">
        <f>SUMIF(atleti!$D$6:$D$54,$C17,atleti!Q$6:Q$54)</f>
        <v>0</v>
      </c>
      <c r="L17" s="18">
        <f t="shared" si="0"/>
        <v>9</v>
      </c>
    </row>
    <row r="18" spans="1:12">
      <c r="A18" s="19">
        <v>14</v>
      </c>
      <c r="B18" s="38" t="s">
        <v>166</v>
      </c>
      <c r="C18" s="39">
        <v>328</v>
      </c>
      <c r="D18" s="19" t="s">
        <v>8</v>
      </c>
      <c r="E18" s="17">
        <f>SUMIF(atleti!$D$6:$D$54,$C18,atleti!F$6:F$54)</f>
        <v>0</v>
      </c>
      <c r="F18" s="19">
        <f>SUMIF(atleti!$D$6:$D$54,$C18,atleti!H$6:H$54)</f>
        <v>2</v>
      </c>
      <c r="G18" s="19">
        <f>SUMIF(atleti!$D$6:$D$54,$C18,atleti!J$6:J$54)</f>
        <v>0</v>
      </c>
      <c r="H18" s="19">
        <f>SUMIF(atleti!$D$6:$D$54,$C18,atleti!K$6:K$54)</f>
        <v>0</v>
      </c>
      <c r="I18" s="19">
        <f>SUMIF(atleti!$D$6:$D$54,$C18,atleti!M$6:M$54)</f>
        <v>0</v>
      </c>
      <c r="J18" s="19">
        <f>SUMIF(atleti!$D$6:$D$54,$C18,atleti!P$6:P$54)</f>
        <v>0</v>
      </c>
      <c r="K18" s="19">
        <f>SUMIF(atleti!$D$6:$D$54,$C18,atleti!Q$6:Q$54)</f>
        <v>0</v>
      </c>
      <c r="L18" s="18">
        <f t="shared" si="0"/>
        <v>2</v>
      </c>
    </row>
    <row r="19" spans="1:12">
      <c r="A19" s="19">
        <v>15</v>
      </c>
      <c r="B19" s="38" t="s">
        <v>165</v>
      </c>
      <c r="C19" s="39">
        <v>61</v>
      </c>
      <c r="D19" s="19" t="s">
        <v>9</v>
      </c>
      <c r="E19" s="17">
        <f>SUMIF(atleti!$D$6:$D$54,$C19,atleti!F$6:F$54)</f>
        <v>0</v>
      </c>
      <c r="F19" s="19">
        <f>SUMIF(atleti!$D$6:$D$54,$C19,atleti!H$6:H$54)</f>
        <v>2</v>
      </c>
      <c r="G19" s="19">
        <f>SUMIF(atleti!$D$6:$D$54,$C19,atleti!J$6:J$54)</f>
        <v>0</v>
      </c>
      <c r="H19" s="19">
        <f>SUMIF(atleti!$D$6:$D$54,$C19,atleti!K$6:K$54)</f>
        <v>0</v>
      </c>
      <c r="I19" s="19">
        <f>SUMIF(atleti!$D$6:$D$54,$C19,atleti!M$6:M$54)</f>
        <v>0</v>
      </c>
      <c r="J19" s="19">
        <f>SUMIF(atleti!$D$6:$D$54,$C19,atleti!P$6:P$54)</f>
        <v>0</v>
      </c>
      <c r="K19" s="19">
        <f>SUMIF(atleti!$D$6:$D$54,$C19,atleti!Q$6:Q$54)</f>
        <v>0</v>
      </c>
      <c r="L19" s="18">
        <f t="shared" si="0"/>
        <v>2</v>
      </c>
    </row>
    <row r="20" spans="1:1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18">
      <c r="A21" s="58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2.95" customHeight="1">
      <c r="A22" s="5"/>
      <c r="B22" s="6" t="s">
        <v>15</v>
      </c>
      <c r="C22" s="7" t="s">
        <v>44</v>
      </c>
      <c r="D22" s="7" t="s">
        <v>0</v>
      </c>
      <c r="E22" s="8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 t="s">
        <v>12</v>
      </c>
      <c r="L22" s="9" t="s">
        <v>13</v>
      </c>
    </row>
    <row r="23" spans="1:12">
      <c r="A23" s="19">
        <v>1</v>
      </c>
      <c r="B23" s="38" t="s">
        <v>29</v>
      </c>
      <c r="C23" s="39">
        <v>749</v>
      </c>
      <c r="D23" s="19" t="s">
        <v>10</v>
      </c>
      <c r="E23" s="17">
        <f>SUMIF(atleti!$D$58:$D$118,$C23,atleti!F$58:F$118)</f>
        <v>54</v>
      </c>
      <c r="F23" s="19">
        <f>SUMIF(atleti!$D$58:$D$118,$C23,atleti!H$58:H$118)</f>
        <v>53</v>
      </c>
      <c r="G23" s="19">
        <f>SUMIF(atleti!$D$58:$D$118,$C23,atleti!J$58:J$118)</f>
        <v>60</v>
      </c>
      <c r="H23" s="19">
        <f>SUMIF(atleti!$D$58:$D$118,$C23,atleti!K$58:K$118)</f>
        <v>0</v>
      </c>
      <c r="I23" s="19">
        <f>SUMIF(atleti!$D$58:$D$118,$C23,atleti!M$58:M$118)</f>
        <v>0</v>
      </c>
      <c r="J23" s="19">
        <f>SUMIF(atleti!$D$58:$D$118,$C23,atleti!P$58:P$118)</f>
        <v>0</v>
      </c>
      <c r="K23" s="19">
        <f>SUMIF(atleti!$D$58:$D$118,$C23,atleti!Q$58:Q$118)</f>
        <v>15</v>
      </c>
      <c r="L23" s="18">
        <f t="shared" ref="L23:L39" si="1">+E23+F23+G23+H23+I23+J23+K23</f>
        <v>182</v>
      </c>
    </row>
    <row r="24" spans="1:12">
      <c r="A24" s="19">
        <v>2</v>
      </c>
      <c r="B24" s="38" t="s">
        <v>32</v>
      </c>
      <c r="C24" s="42">
        <v>955</v>
      </c>
      <c r="D24" s="19" t="s">
        <v>8</v>
      </c>
      <c r="E24" s="17">
        <f>SUMIF(atleti!$D$58:$D$118,$C24,atleti!F$58:F$118)</f>
        <v>29</v>
      </c>
      <c r="F24" s="19">
        <f>SUMIF(atleti!$D$58:$D$118,$C24,atleti!H$58:H$118)</f>
        <v>38</v>
      </c>
      <c r="G24" s="19">
        <f>SUMIF(atleti!$D$58:$D$118,$C24,atleti!J$58:J$118)</f>
        <v>66</v>
      </c>
      <c r="H24" s="19">
        <f>SUMIF(atleti!$D$58:$D$118,$C24,atleti!K$58:K$118)</f>
        <v>0</v>
      </c>
      <c r="I24" s="19">
        <f>SUMIF(atleti!$D$58:$D$118,$C24,atleti!M$58:M$118)</f>
        <v>0</v>
      </c>
      <c r="J24" s="19">
        <f>SUMIF(atleti!$D$58:$D$118,$C24,atleti!P$58:P$118)</f>
        <v>0</v>
      </c>
      <c r="K24" s="19">
        <f>SUMIF(atleti!$D$58:$D$118,$C24,atleti!Q$58:Q$118)</f>
        <v>6</v>
      </c>
      <c r="L24" s="18">
        <f t="shared" si="1"/>
        <v>139</v>
      </c>
    </row>
    <row r="25" spans="1:12">
      <c r="A25" s="19">
        <v>3</v>
      </c>
      <c r="B25" s="38" t="s">
        <v>30</v>
      </c>
      <c r="C25" s="39">
        <v>550</v>
      </c>
      <c r="D25" s="19" t="s">
        <v>9</v>
      </c>
      <c r="E25" s="17">
        <f>SUMIF(atleti!$D$58:$D$118,$C25,atleti!F$58:F$118)</f>
        <v>35</v>
      </c>
      <c r="F25" s="19">
        <f>SUMIF(atleti!$D$58:$D$118,$C25,atleti!H$58:H$118)</f>
        <v>43</v>
      </c>
      <c r="G25" s="19">
        <f>SUMIF(atleti!$D$58:$D$118,$C25,atleti!J$58:J$118)</f>
        <v>24</v>
      </c>
      <c r="H25" s="19">
        <f>SUMIF(atleti!$D$58:$D$118,$C25,atleti!K$58:K$118)</f>
        <v>0</v>
      </c>
      <c r="I25" s="19">
        <f>SUMIF(atleti!$D$58:$D$118,$C25,atleti!M$58:M$118)</f>
        <v>0</v>
      </c>
      <c r="J25" s="19">
        <f>SUMIF(atleti!$D$58:$D$118,$C25,atleti!P$58:P$118)</f>
        <v>0</v>
      </c>
      <c r="K25" s="19">
        <f>SUMIF(atleti!$D$58:$D$118,$C25,atleti!Q$58:Q$118)</f>
        <v>0</v>
      </c>
      <c r="L25" s="18">
        <f t="shared" si="1"/>
        <v>102</v>
      </c>
    </row>
    <row r="26" spans="1:12">
      <c r="A26" s="19">
        <v>4</v>
      </c>
      <c r="B26" s="38" t="s">
        <v>51</v>
      </c>
      <c r="C26" s="39">
        <v>437</v>
      </c>
      <c r="D26" s="19" t="s">
        <v>8</v>
      </c>
      <c r="E26" s="17">
        <f>SUMIF(atleti!$D$58:$D$118,$C26,atleti!F$58:F$118)</f>
        <v>17</v>
      </c>
      <c r="F26" s="19">
        <f>SUMIF(atleti!$D$58:$D$118,$C26,atleti!H$58:H$118)</f>
        <v>21</v>
      </c>
      <c r="G26" s="19">
        <f>SUMIF(atleti!$D$58:$D$118,$C26,atleti!J$58:J$118)</f>
        <v>42</v>
      </c>
      <c r="H26" s="19">
        <f>SUMIF(atleti!$D$58:$D$118,$C26,atleti!K$58:K$118)</f>
        <v>0</v>
      </c>
      <c r="I26" s="19">
        <f>SUMIF(atleti!$D$58:$D$118,$C26,atleti!M$58:M$118)</f>
        <v>0</v>
      </c>
      <c r="J26" s="19">
        <f>SUMIF(atleti!$D$58:$D$118,$C26,atleti!P$58:P$118)</f>
        <v>0</v>
      </c>
      <c r="K26" s="19">
        <f>SUMIF(atleti!$D$58:$D$118,$C26,atleti!Q$58:Q$118)</f>
        <v>6</v>
      </c>
      <c r="L26" s="18">
        <f t="shared" si="1"/>
        <v>86</v>
      </c>
    </row>
    <row r="27" spans="1:12">
      <c r="A27" s="19">
        <v>5</v>
      </c>
      <c r="B27" s="38" t="s">
        <v>33</v>
      </c>
      <c r="C27" s="39">
        <v>3051</v>
      </c>
      <c r="D27" s="19" t="s">
        <v>8</v>
      </c>
      <c r="E27" s="17">
        <f>SUMIF(atleti!$D$58:$D$118,$C27,atleti!F$58:F$118)</f>
        <v>25</v>
      </c>
      <c r="F27" s="19">
        <f>SUMIF(atleti!$D$58:$D$118,$C27,atleti!H$58:H$118)</f>
        <v>13</v>
      </c>
      <c r="G27" s="19">
        <f>SUMIF(atleti!$D$58:$D$118,$C27,atleti!J$58:J$118)</f>
        <v>34</v>
      </c>
      <c r="H27" s="19">
        <f>SUMIF(atleti!$D$58:$D$118,$C27,atleti!K$58:K$118)</f>
        <v>0</v>
      </c>
      <c r="I27" s="19">
        <f>SUMIF(atleti!$D$58:$D$118,$C27,atleti!M$58:M$118)</f>
        <v>0</v>
      </c>
      <c r="J27" s="19">
        <f>SUMIF(atleti!$D$58:$D$118,$C27,atleti!P$58:P$118)</f>
        <v>0</v>
      </c>
      <c r="K27" s="19">
        <f>SUMIF(atleti!$D$58:$D$118,$C27,atleti!Q$58:Q$118)</f>
        <v>12</v>
      </c>
      <c r="L27" s="18">
        <f t="shared" si="1"/>
        <v>84</v>
      </c>
    </row>
    <row r="28" spans="1:12">
      <c r="A28" s="19">
        <v>6</v>
      </c>
      <c r="B28" s="38" t="s">
        <v>31</v>
      </c>
      <c r="C28" s="39">
        <v>376</v>
      </c>
      <c r="D28" s="19" t="s">
        <v>7</v>
      </c>
      <c r="E28" s="17">
        <f>SUMIF(atleti!$D$58:$D$118,$C28,atleti!F$58:F$118)</f>
        <v>20</v>
      </c>
      <c r="F28" s="19">
        <f>SUMIF(atleti!$D$58:$D$118,$C28,atleti!H$58:H$118)</f>
        <v>16</v>
      </c>
      <c r="G28" s="19">
        <f>SUMIF(atleti!$D$58:$D$118,$C28,atleti!J$58:J$118)</f>
        <v>32</v>
      </c>
      <c r="H28" s="19">
        <f>SUMIF(atleti!$D$58:$D$118,$C28,atleti!K$58:K$118)</f>
        <v>0</v>
      </c>
      <c r="I28" s="19">
        <f>SUMIF(atleti!$D$58:$D$118,$C28,atleti!M$58:M$118)</f>
        <v>0</v>
      </c>
      <c r="J28" s="19">
        <f>SUMIF(atleti!$D$58:$D$118,$C28,atleti!P$58:P$118)</f>
        <v>0</v>
      </c>
      <c r="K28" s="19">
        <f>SUMIF(atleti!$D$58:$D$118,$C28,atleti!Q$58:Q$118)</f>
        <v>6</v>
      </c>
      <c r="L28" s="18">
        <f t="shared" si="1"/>
        <v>74</v>
      </c>
    </row>
    <row r="29" spans="1:12">
      <c r="A29" s="19">
        <v>7</v>
      </c>
      <c r="B29" s="38" t="s">
        <v>57</v>
      </c>
      <c r="C29" s="39">
        <v>2938</v>
      </c>
      <c r="D29" s="19" t="s">
        <v>52</v>
      </c>
      <c r="E29" s="17">
        <f>SUMIF(atleti!$D$58:$D$118,$C29,atleti!F$58:F$118)</f>
        <v>19</v>
      </c>
      <c r="F29" s="19">
        <f>SUMIF(atleti!$D$58:$D$118,$C29,atleti!H$58:H$118)</f>
        <v>28</v>
      </c>
      <c r="G29" s="19">
        <f>SUMIF(atleti!$D$58:$D$118,$C29,atleti!J$58:J$118)</f>
        <v>20</v>
      </c>
      <c r="H29" s="19">
        <f>SUMIF(atleti!$D$58:$D$118,$C29,atleti!K$58:K$118)</f>
        <v>0</v>
      </c>
      <c r="I29" s="19">
        <f>SUMIF(atleti!$D$58:$D$118,$C29,atleti!M$58:M$118)</f>
        <v>0</v>
      </c>
      <c r="J29" s="19">
        <f>SUMIF(atleti!$D$58:$D$118,$C29,atleti!P$58:P$118)</f>
        <v>0</v>
      </c>
      <c r="K29" s="19">
        <f>SUMIF(atleti!$D$58:$D$118,$C29,atleti!Q$58:Q$118)</f>
        <v>0</v>
      </c>
      <c r="L29" s="18">
        <f t="shared" si="1"/>
        <v>67</v>
      </c>
    </row>
    <row r="30" spans="1:12">
      <c r="A30" s="19">
        <v>8</v>
      </c>
      <c r="B30" s="38" t="s">
        <v>73</v>
      </c>
      <c r="C30" s="39">
        <v>3324</v>
      </c>
      <c r="D30" s="19" t="s">
        <v>8</v>
      </c>
      <c r="E30" s="17">
        <f>SUMIF(atleti!$D$58:$D$118,$C30,atleti!F$58:F$118)</f>
        <v>16</v>
      </c>
      <c r="F30" s="19">
        <f>SUMIF(atleti!$D$58:$D$118,$C30,atleti!H$58:H$118)</f>
        <v>16</v>
      </c>
      <c r="G30" s="19">
        <f>SUMIF(atleti!$D$58:$D$118,$C30,atleti!J$58:J$118)</f>
        <v>24</v>
      </c>
      <c r="H30" s="19">
        <f>SUMIF(atleti!$D$58:$D$118,$C30,atleti!K$58:K$118)</f>
        <v>0</v>
      </c>
      <c r="I30" s="19">
        <f>SUMIF(atleti!$D$58:$D$118,$C30,atleti!M$58:M$118)</f>
        <v>0</v>
      </c>
      <c r="J30" s="19">
        <f>SUMIF(atleti!$D$58:$D$118,$C30,atleti!P$58:P$118)</f>
        <v>0</v>
      </c>
      <c r="K30" s="19">
        <f>SUMIF(atleti!$D$58:$D$118,$C30,atleti!Q$58:Q$118)</f>
        <v>6</v>
      </c>
      <c r="L30" s="18">
        <f t="shared" si="1"/>
        <v>62</v>
      </c>
    </row>
    <row r="31" spans="1:12">
      <c r="A31" s="19">
        <v>9</v>
      </c>
      <c r="B31" s="40" t="s">
        <v>150</v>
      </c>
      <c r="C31" s="19">
        <v>3414</v>
      </c>
      <c r="D31" s="19" t="s">
        <v>34</v>
      </c>
      <c r="E31" s="17">
        <f>SUMIF(atleti!$D$58:$D$118,$C31,atleti!F$58:F$118)</f>
        <v>21</v>
      </c>
      <c r="F31" s="19">
        <f>SUMIF(atleti!$D$58:$D$118,$C31,atleti!H$58:H$118)</f>
        <v>17</v>
      </c>
      <c r="G31" s="19">
        <f>SUMIF(atleti!$D$58:$D$118,$C31,atleti!J$58:J$118)</f>
        <v>12</v>
      </c>
      <c r="H31" s="19">
        <f>SUMIF(atleti!$D$58:$D$118,$C31,atleti!K$58:K$118)</f>
        <v>0</v>
      </c>
      <c r="I31" s="19">
        <f>SUMIF(atleti!$D$58:$D$118,$C31,atleti!M$58:M$118)</f>
        <v>0</v>
      </c>
      <c r="J31" s="19">
        <f>SUMIF(atleti!$D$58:$D$118,$C31,atleti!P$58:P$118)</f>
        <v>0</v>
      </c>
      <c r="K31" s="19">
        <f>SUMIF(atleti!$D$58:$D$118,$C31,atleti!Q$58:Q$118)</f>
        <v>0</v>
      </c>
      <c r="L31" s="18">
        <f t="shared" si="1"/>
        <v>50</v>
      </c>
    </row>
    <row r="32" spans="1:12">
      <c r="A32" s="19">
        <v>10</v>
      </c>
      <c r="B32" s="38" t="s">
        <v>141</v>
      </c>
      <c r="C32" s="39">
        <v>3342</v>
      </c>
      <c r="D32" s="19" t="s">
        <v>9</v>
      </c>
      <c r="E32" s="17">
        <f>SUMIF(atleti!$D$58:$D$118,$C32,atleti!F$58:F$118)</f>
        <v>18</v>
      </c>
      <c r="F32" s="19">
        <f>SUMIF(atleti!$D$58:$D$118,$C32,atleti!H$58:H$118)</f>
        <v>20</v>
      </c>
      <c r="G32" s="19">
        <f>SUMIF(atleti!$D$58:$D$118,$C32,atleti!J$58:J$118)</f>
        <v>12</v>
      </c>
      <c r="H32" s="19">
        <f>SUMIF(atleti!$D$58:$D$118,$C32,atleti!K$58:K$118)</f>
        <v>0</v>
      </c>
      <c r="I32" s="19">
        <f>SUMIF(atleti!$D$58:$D$118,$C32,atleti!M$58:M$118)</f>
        <v>0</v>
      </c>
      <c r="J32" s="19">
        <f>SUMIF(atleti!$D$58:$D$118,$C32,atleti!P$58:P$118)</f>
        <v>0</v>
      </c>
      <c r="K32" s="19">
        <f>SUMIF(atleti!$D$58:$D$118,$C32,atleti!Q$58:Q$118)</f>
        <v>0</v>
      </c>
      <c r="L32" s="18">
        <f t="shared" si="1"/>
        <v>50</v>
      </c>
    </row>
    <row r="33" spans="1:12">
      <c r="A33" s="19">
        <v>11</v>
      </c>
      <c r="B33" s="38" t="s">
        <v>157</v>
      </c>
      <c r="C33" s="39">
        <v>2882</v>
      </c>
      <c r="D33" s="19" t="s">
        <v>8</v>
      </c>
      <c r="E33" s="17">
        <f>SUMIF(atleti!$D$58:$D$118,$C33,atleti!F$58:F$118)</f>
        <v>12</v>
      </c>
      <c r="F33" s="19">
        <f>SUMIF(atleti!$D$58:$D$118,$C33,atleti!H$58:H$118)</f>
        <v>0</v>
      </c>
      <c r="G33" s="19">
        <f>SUMIF(atleti!$D$58:$D$118,$C33,atleti!J$58:J$118)</f>
        <v>0</v>
      </c>
      <c r="H33" s="19">
        <f>SUMIF(atleti!$D$58:$D$118,$C33,atleti!K$58:K$118)</f>
        <v>0</v>
      </c>
      <c r="I33" s="19">
        <f>SUMIF(atleti!$D$58:$D$118,$C33,atleti!M$58:M$118)</f>
        <v>0</v>
      </c>
      <c r="J33" s="19">
        <f>SUMIF(atleti!$D$58:$D$118,$C33,atleti!P$58:P$118)</f>
        <v>0</v>
      </c>
      <c r="K33" s="19">
        <f>SUMIF(atleti!$D$58:$D$118,$C33,atleti!Q$58:Q$118)</f>
        <v>0</v>
      </c>
      <c r="L33" s="18">
        <f t="shared" si="1"/>
        <v>12</v>
      </c>
    </row>
    <row r="34" spans="1:12">
      <c r="A34" s="19">
        <v>12</v>
      </c>
      <c r="B34" s="38" t="s">
        <v>166</v>
      </c>
      <c r="C34" s="39">
        <v>328</v>
      </c>
      <c r="D34" s="19" t="s">
        <v>8</v>
      </c>
      <c r="E34" s="17">
        <f>SUMIF(atleti!$D$58:$D$118,$C34,atleti!F$58:F$118)</f>
        <v>0</v>
      </c>
      <c r="F34" s="19">
        <f>SUMIF(atleti!$D$58:$D$118,$C34,atleti!H$58:H$118)</f>
        <v>3</v>
      </c>
      <c r="G34" s="19">
        <f>SUMIF(atleti!$D$58:$D$118,$C34,atleti!J$58:J$118)</f>
        <v>6</v>
      </c>
      <c r="H34" s="19">
        <f>SUMIF(atleti!$D$58:$D$118,$C34,atleti!K$58:K$118)</f>
        <v>0</v>
      </c>
      <c r="I34" s="19">
        <f>SUMIF(atleti!$D$58:$D$118,$C34,atleti!M$58:M$118)</f>
        <v>0</v>
      </c>
      <c r="J34" s="19">
        <f>SUMIF(atleti!$D$58:$D$118,$C34,atleti!P$58:P$118)</f>
        <v>0</v>
      </c>
      <c r="K34" s="19">
        <f>SUMIF(atleti!$D$58:$D$118,$C34,atleti!Q$58:Q$118)</f>
        <v>0</v>
      </c>
      <c r="L34" s="18">
        <f t="shared" si="1"/>
        <v>9</v>
      </c>
    </row>
    <row r="35" spans="1:12">
      <c r="A35" s="19">
        <v>13</v>
      </c>
      <c r="B35" s="40" t="s">
        <v>61</v>
      </c>
      <c r="C35" s="19">
        <v>2695</v>
      </c>
      <c r="D35" s="19" t="s">
        <v>10</v>
      </c>
      <c r="E35" s="17">
        <f>SUMIF(atleti!$D$58:$D$118,$C35,atleti!F$58:F$118)</f>
        <v>6</v>
      </c>
      <c r="F35" s="19">
        <f>SUMIF(atleti!$D$58:$D$118,$C35,atleti!H$58:H$118)</f>
        <v>2</v>
      </c>
      <c r="G35" s="19">
        <f>SUMIF(atleti!$D$58:$D$118,$C35,atleti!J$58:J$118)</f>
        <v>0</v>
      </c>
      <c r="H35" s="19">
        <f>SUMIF(atleti!$D$58:$D$118,$C35,atleti!K$58:K$118)</f>
        <v>0</v>
      </c>
      <c r="I35" s="19">
        <f>SUMIF(atleti!$D$58:$D$118,$C35,atleti!M$58:M$118)</f>
        <v>0</v>
      </c>
      <c r="J35" s="19">
        <f>SUMIF(atleti!$D$58:$D$118,$C35,atleti!P$58:P$118)</f>
        <v>0</v>
      </c>
      <c r="K35" s="19">
        <f>SUMIF(atleti!$D$58:$D$118,$C35,atleti!Q$58:Q$118)</f>
        <v>0</v>
      </c>
      <c r="L35" s="18">
        <f t="shared" si="1"/>
        <v>8</v>
      </c>
    </row>
    <row r="36" spans="1:12">
      <c r="A36" s="19">
        <v>14</v>
      </c>
      <c r="B36" s="38" t="s">
        <v>114</v>
      </c>
      <c r="C36" s="39">
        <v>3340</v>
      </c>
      <c r="D36" s="19" t="s">
        <v>38</v>
      </c>
      <c r="E36" s="17">
        <f>SUMIF(atleti!$D$58:$D$118,$C36,atleti!F$58:F$118)</f>
        <v>1</v>
      </c>
      <c r="F36" s="19">
        <f>SUMIF(atleti!$D$58:$D$118,$C36,atleti!H$58:H$118)</f>
        <v>7</v>
      </c>
      <c r="G36" s="19">
        <f>SUMIF(atleti!$D$58:$D$118,$C36,atleti!J$58:J$118)</f>
        <v>0</v>
      </c>
      <c r="H36" s="19">
        <f>SUMIF(atleti!$D$58:$D$118,$C36,atleti!K$58:K$118)</f>
        <v>0</v>
      </c>
      <c r="I36" s="19">
        <f>SUMIF(atleti!$D$58:$D$118,$C36,atleti!M$58:M$118)</f>
        <v>0</v>
      </c>
      <c r="J36" s="19">
        <f>SUMIF(atleti!$D$58:$D$118,$C36,atleti!P$58:P$118)</f>
        <v>0</v>
      </c>
      <c r="K36" s="19">
        <f>SUMIF(atleti!$D$58:$D$118,$C36,atleti!Q$58:Q$118)</f>
        <v>0</v>
      </c>
      <c r="L36" s="18">
        <f t="shared" si="1"/>
        <v>8</v>
      </c>
    </row>
    <row r="37" spans="1:12">
      <c r="A37" s="19">
        <v>15</v>
      </c>
      <c r="B37" s="38" t="s">
        <v>62</v>
      </c>
      <c r="C37" s="39">
        <v>2104</v>
      </c>
      <c r="D37" s="19" t="s">
        <v>8</v>
      </c>
      <c r="E37" s="17">
        <f>SUMIF(atleti!$D$58:$D$118,$C37,atleti!F$58:F$118)</f>
        <v>2</v>
      </c>
      <c r="F37" s="19">
        <f>SUMIF(atleti!$D$58:$D$118,$C37,atleti!H$58:H$118)</f>
        <v>4</v>
      </c>
      <c r="G37" s="19">
        <f>SUMIF(atleti!$D$58:$D$118,$C37,atleti!J$58:J$118)</f>
        <v>2</v>
      </c>
      <c r="H37" s="19">
        <f>SUMIF(atleti!$D$58:$D$118,$C37,atleti!K$58:K$118)</f>
        <v>0</v>
      </c>
      <c r="I37" s="19">
        <f>SUMIF(atleti!$D$58:$D$118,$C37,atleti!M$58:M$118)</f>
        <v>0</v>
      </c>
      <c r="J37" s="19">
        <f>SUMIF(atleti!$D$58:$D$118,$C37,atleti!P$58:P$118)</f>
        <v>0</v>
      </c>
      <c r="K37" s="19">
        <f>SUMIF(atleti!$D$58:$D$118,$C37,atleti!Q$58:Q$118)</f>
        <v>0</v>
      </c>
      <c r="L37" s="18">
        <f t="shared" si="1"/>
        <v>8</v>
      </c>
    </row>
    <row r="38" spans="1:12">
      <c r="A38" s="19">
        <v>16</v>
      </c>
      <c r="B38" s="38" t="s">
        <v>165</v>
      </c>
      <c r="C38" s="39">
        <v>61</v>
      </c>
      <c r="D38" s="19" t="s">
        <v>9</v>
      </c>
      <c r="E38" s="17">
        <f>SUMIF(atleti!$D$58:$D$118,$C38,atleti!F$58:F$118)</f>
        <v>0</v>
      </c>
      <c r="F38" s="19">
        <f>SUMIF(atleti!$D$58:$D$118,$C38,atleti!H$58:H$118)</f>
        <v>6</v>
      </c>
      <c r="G38" s="19">
        <f>SUMIF(atleti!$D$58:$D$118,$C38,atleti!J$58:J$118)</f>
        <v>0</v>
      </c>
      <c r="H38" s="19">
        <f>SUMIF(atleti!$D$58:$D$118,$C38,atleti!K$58:K$118)</f>
        <v>0</v>
      </c>
      <c r="I38" s="19">
        <f>SUMIF(atleti!$D$58:$D$118,$C38,atleti!M$58:M$118)</f>
        <v>0</v>
      </c>
      <c r="J38" s="19">
        <f>SUMIF(atleti!$D$58:$D$118,$C38,atleti!P$58:P$118)</f>
        <v>0</v>
      </c>
      <c r="K38" s="19">
        <f>SUMIF(atleti!$D$58:$D$118,$C38,atleti!Q$58:Q$118)</f>
        <v>0</v>
      </c>
      <c r="L38" s="18">
        <f t="shared" si="1"/>
        <v>6</v>
      </c>
    </row>
    <row r="39" spans="1:12">
      <c r="A39" s="19">
        <v>17</v>
      </c>
      <c r="B39" s="38" t="s">
        <v>95</v>
      </c>
      <c r="C39" s="39">
        <v>949</v>
      </c>
      <c r="D39" s="19" t="s">
        <v>7</v>
      </c>
      <c r="E39" s="17">
        <f>SUMIF(atleti!$D$58:$D$118,$C39,atleti!F$58:F$118)</f>
        <v>1</v>
      </c>
      <c r="F39" s="19">
        <f>SUMIF(atleti!$D$58:$D$118,$C39,atleti!H$58:H$118)</f>
        <v>0</v>
      </c>
      <c r="G39" s="19">
        <f>SUMIF(atleti!$D$58:$D$118,$C39,atleti!J$58:J$118)</f>
        <v>0</v>
      </c>
      <c r="H39" s="19">
        <f>SUMIF(atleti!$D$58:$D$118,$C39,atleti!K$58:K$118)</f>
        <v>0</v>
      </c>
      <c r="I39" s="19">
        <f>SUMIF(atleti!$D$58:$D$118,$C39,atleti!M$58:M$118)</f>
        <v>0</v>
      </c>
      <c r="J39" s="19">
        <f>SUMIF(atleti!$D$58:$D$118,$C39,atleti!P$58:P$118)</f>
        <v>0</v>
      </c>
      <c r="K39" s="19">
        <f>SUMIF(atleti!$D$58:$D$118,$C39,atleti!Q$58:Q$118)</f>
        <v>0</v>
      </c>
      <c r="L39" s="18">
        <f t="shared" si="1"/>
        <v>1</v>
      </c>
    </row>
    <row r="40" spans="1:1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</row>
    <row r="41" spans="1:12" ht="18">
      <c r="A41" s="58" t="s">
        <v>23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1:12" ht="12.95" customHeight="1">
      <c r="A42" s="5"/>
      <c r="B42" s="6" t="s">
        <v>15</v>
      </c>
      <c r="C42" s="7" t="s">
        <v>44</v>
      </c>
      <c r="D42" s="7" t="s">
        <v>0</v>
      </c>
      <c r="E42" s="8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 t="s">
        <v>12</v>
      </c>
      <c r="L42" s="9" t="s">
        <v>13</v>
      </c>
    </row>
    <row r="43" spans="1:12">
      <c r="A43" s="19">
        <v>1</v>
      </c>
      <c r="B43" s="38" t="s">
        <v>30</v>
      </c>
      <c r="C43" s="39">
        <v>550</v>
      </c>
      <c r="D43" s="19" t="s">
        <v>9</v>
      </c>
      <c r="E43" s="17">
        <f>SUMIF(atleti!$D$122:$D$183,$C43,atleti!F$122:F$183)</f>
        <v>50</v>
      </c>
      <c r="F43" s="19">
        <f>SUMIF(atleti!$D$122:$D$183,$C43,atleti!H$122:H$183)</f>
        <v>68</v>
      </c>
      <c r="G43" s="19">
        <f>SUMIF(atleti!$D$122:$D$183,$C43,atleti!J$122:J$183)</f>
        <v>64</v>
      </c>
      <c r="H43" s="19">
        <f>SUMIF(atleti!$D$122:$D$183,$C43,atleti!K$122:K$183)</f>
        <v>0</v>
      </c>
      <c r="I43" s="19">
        <f>SUMIF(atleti!$D$122:$D$183,$C43,atleti!M$122:M$183)</f>
        <v>0</v>
      </c>
      <c r="J43" s="19">
        <f>SUMIF(atleti!$D$122:$D$183,$C43,atleti!P$122:P$183)</f>
        <v>0</v>
      </c>
      <c r="K43" s="19">
        <f>SUMIF(atleti!$D$122:$D$183,$C43,atleti!Q$122:Q$183)</f>
        <v>24</v>
      </c>
      <c r="L43" s="18">
        <f t="shared" ref="L43:L57" si="2">+E43+F43+G43+H43+I43+J43+K43</f>
        <v>206</v>
      </c>
    </row>
    <row r="44" spans="1:12">
      <c r="A44" s="19">
        <v>2</v>
      </c>
      <c r="B44" s="38" t="s">
        <v>29</v>
      </c>
      <c r="C44" s="39">
        <v>749</v>
      </c>
      <c r="D44" s="19" t="s">
        <v>10</v>
      </c>
      <c r="E44" s="17">
        <f>SUMIF(atleti!$D$122:$D$183,$C44,atleti!F$122:F$183)</f>
        <v>47</v>
      </c>
      <c r="F44" s="19">
        <f>SUMIF(atleti!$D$122:$D$183,$C44,atleti!H$122:H$183)</f>
        <v>48</v>
      </c>
      <c r="G44" s="19">
        <f>SUMIF(atleti!$D$122:$D$183,$C44,atleti!J$122:J$183)</f>
        <v>40</v>
      </c>
      <c r="H44" s="19">
        <f>SUMIF(atleti!$D$122:$D$183,$C44,atleti!K$122:K$183)</f>
        <v>0</v>
      </c>
      <c r="I44" s="19">
        <f>SUMIF(atleti!$D$122:$D$183,$C44,atleti!M$122:M$183)</f>
        <v>0</v>
      </c>
      <c r="J44" s="19">
        <f>SUMIF(atleti!$D$122:$D$183,$C44,atleti!P$122:P$183)</f>
        <v>0</v>
      </c>
      <c r="K44" s="19">
        <f>SUMIF(atleti!$D$122:$D$183,$C44,atleti!Q$122:Q$183)</f>
        <v>18</v>
      </c>
      <c r="L44" s="18">
        <f t="shared" si="2"/>
        <v>153</v>
      </c>
    </row>
    <row r="45" spans="1:12">
      <c r="A45" s="19">
        <v>3</v>
      </c>
      <c r="B45" s="38" t="s">
        <v>33</v>
      </c>
      <c r="C45" s="42">
        <v>3051</v>
      </c>
      <c r="D45" s="19" t="s">
        <v>8</v>
      </c>
      <c r="E45" s="17">
        <f>SUMIF(atleti!$D$122:$D$183,$C45,atleti!F$122:F$183)</f>
        <v>30</v>
      </c>
      <c r="F45" s="19">
        <f>SUMIF(atleti!$D$122:$D$183,$C45,atleti!H$122:H$183)</f>
        <v>22</v>
      </c>
      <c r="G45" s="19">
        <f>SUMIF(atleti!$D$122:$D$183,$C45,atleti!J$122:J$183)</f>
        <v>52</v>
      </c>
      <c r="H45" s="19">
        <f>SUMIF(atleti!$D$122:$D$183,$C45,atleti!K$122:K$183)</f>
        <v>0</v>
      </c>
      <c r="I45" s="19">
        <f>SUMIF(atleti!$D$122:$D$183,$C45,atleti!M$122:M$183)</f>
        <v>0</v>
      </c>
      <c r="J45" s="19">
        <f>SUMIF(atleti!$D$122:$D$183,$C45,atleti!P$122:P$183)</f>
        <v>0</v>
      </c>
      <c r="K45" s="19">
        <f>SUMIF(atleti!$D$122:$D$183,$C45,atleti!Q$122:Q$183)</f>
        <v>12</v>
      </c>
      <c r="L45" s="18">
        <f t="shared" si="2"/>
        <v>116</v>
      </c>
    </row>
    <row r="46" spans="1:12">
      <c r="A46" s="19">
        <v>4</v>
      </c>
      <c r="B46" s="40" t="s">
        <v>150</v>
      </c>
      <c r="C46" s="19">
        <v>3414</v>
      </c>
      <c r="D46" s="19" t="s">
        <v>34</v>
      </c>
      <c r="E46" s="17">
        <f>SUMIF(atleti!$D$122:$D$183,$C46,atleti!F$122:F$183)</f>
        <v>22</v>
      </c>
      <c r="F46" s="19">
        <f>SUMIF(atleti!$D$122:$D$183,$C46,atleti!H$122:H$183)</f>
        <v>41</v>
      </c>
      <c r="G46" s="19">
        <f>SUMIF(atleti!$D$122:$D$183,$C46,atleti!J$122:J$183)</f>
        <v>44</v>
      </c>
      <c r="H46" s="19">
        <f>SUMIF(atleti!$D$122:$D$183,$C46,atleti!K$122:K$183)</f>
        <v>0</v>
      </c>
      <c r="I46" s="19">
        <f>SUMIF(atleti!$D$122:$D$183,$C46,atleti!M$122:M$183)</f>
        <v>0</v>
      </c>
      <c r="J46" s="19">
        <f>SUMIF(atleti!$D$122:$D$183,$C46,atleti!P$122:P$183)</f>
        <v>0</v>
      </c>
      <c r="K46" s="19">
        <f>SUMIF(atleti!$D$122:$D$183,$C46,atleti!Q$122:Q$183)</f>
        <v>0</v>
      </c>
      <c r="L46" s="18">
        <f t="shared" si="2"/>
        <v>107</v>
      </c>
    </row>
    <row r="47" spans="1:12">
      <c r="A47" s="19">
        <v>5</v>
      </c>
      <c r="B47" s="38" t="s">
        <v>32</v>
      </c>
      <c r="C47" s="39">
        <v>955</v>
      </c>
      <c r="D47" s="19" t="s">
        <v>8</v>
      </c>
      <c r="E47" s="17">
        <f>SUMIF(atleti!$D$122:$D$183,$C47,atleti!F$122:F$183)</f>
        <v>12</v>
      </c>
      <c r="F47" s="19">
        <f>SUMIF(atleti!$D$122:$D$183,$C47,atleti!H$122:H$183)</f>
        <v>20</v>
      </c>
      <c r="G47" s="19">
        <f>SUMIF(atleti!$D$122:$D$183,$C47,atleti!J$122:J$183)</f>
        <v>54</v>
      </c>
      <c r="H47" s="19">
        <f>SUMIF(atleti!$D$122:$D$183,$C47,atleti!K$122:K$183)</f>
        <v>0</v>
      </c>
      <c r="I47" s="19">
        <f>SUMIF(atleti!$D$122:$D$183,$C47,atleti!M$122:M$183)</f>
        <v>0</v>
      </c>
      <c r="J47" s="19">
        <f>SUMIF(atleti!$D$122:$D$183,$C47,atleti!P$122:P$183)</f>
        <v>0</v>
      </c>
      <c r="K47" s="19">
        <f>SUMIF(atleti!$D$122:$D$183,$C47,atleti!Q$122:Q$183)</f>
        <v>6</v>
      </c>
      <c r="L47" s="18">
        <f t="shared" si="2"/>
        <v>92</v>
      </c>
    </row>
    <row r="48" spans="1:12">
      <c r="A48" s="19">
        <v>6</v>
      </c>
      <c r="B48" s="38" t="s">
        <v>73</v>
      </c>
      <c r="C48" s="39">
        <v>3324</v>
      </c>
      <c r="D48" s="19" t="s">
        <v>8</v>
      </c>
      <c r="E48" s="17">
        <f>SUMIF(atleti!$D$122:$D$183,$C48,atleti!F$122:F$183)</f>
        <v>16</v>
      </c>
      <c r="F48" s="19">
        <f>SUMIF(atleti!$D$122:$D$183,$C48,atleti!H$122:H$183)</f>
        <v>18</v>
      </c>
      <c r="G48" s="19">
        <f>SUMIF(atleti!$D$122:$D$183,$C48,atleti!J$122:J$183)</f>
        <v>32</v>
      </c>
      <c r="H48" s="19">
        <f>SUMIF(atleti!$D$122:$D$183,$C48,atleti!K$122:K$183)</f>
        <v>0</v>
      </c>
      <c r="I48" s="19">
        <f>SUMIF(atleti!$D$122:$D$183,$C48,atleti!M$122:M$183)</f>
        <v>0</v>
      </c>
      <c r="J48" s="19">
        <f>SUMIF(atleti!$D$122:$D$183,$C48,atleti!P$122:P$183)</f>
        <v>0</v>
      </c>
      <c r="K48" s="19">
        <f>SUMIF(atleti!$D$122:$D$183,$C48,atleti!Q$122:Q$183)</f>
        <v>0</v>
      </c>
      <c r="L48" s="18">
        <f t="shared" si="2"/>
        <v>66</v>
      </c>
    </row>
    <row r="49" spans="1:12">
      <c r="A49" s="19">
        <v>7</v>
      </c>
      <c r="B49" s="40" t="s">
        <v>61</v>
      </c>
      <c r="C49" s="19">
        <v>2695</v>
      </c>
      <c r="D49" s="19" t="s">
        <v>10</v>
      </c>
      <c r="E49" s="17">
        <f>SUMIF(atleti!$D$122:$D$183,$C49,atleti!F$122:F$183)</f>
        <v>21</v>
      </c>
      <c r="F49" s="19">
        <f>SUMIF(atleti!$D$122:$D$183,$C49,atleti!H$122:H$183)</f>
        <v>27</v>
      </c>
      <c r="G49" s="19">
        <f>SUMIF(atleti!$D$122:$D$183,$C49,atleti!J$122:J$183)</f>
        <v>16</v>
      </c>
      <c r="H49" s="19">
        <f>SUMIF(atleti!$D$122:$D$183,$C49,atleti!K$122:K$183)</f>
        <v>0</v>
      </c>
      <c r="I49" s="19">
        <f>SUMIF(atleti!$D$122:$D$183,$C49,atleti!M$122:M$183)</f>
        <v>0</v>
      </c>
      <c r="J49" s="19">
        <f>SUMIF(atleti!$D$122:$D$183,$C49,atleti!P$122:P$183)</f>
        <v>0</v>
      </c>
      <c r="K49" s="19">
        <f>SUMIF(atleti!$D$122:$D$183,$C49,atleti!Q$122:Q$183)</f>
        <v>0</v>
      </c>
      <c r="L49" s="18">
        <f t="shared" si="2"/>
        <v>64</v>
      </c>
    </row>
    <row r="50" spans="1:12">
      <c r="A50" s="19">
        <v>8</v>
      </c>
      <c r="B50" s="38" t="s">
        <v>62</v>
      </c>
      <c r="C50" s="39">
        <v>2104</v>
      </c>
      <c r="D50" s="19" t="s">
        <v>8</v>
      </c>
      <c r="E50" s="17">
        <f>SUMIF(atleti!$D$122:$D$183,$C50,atleti!F$122:F$183)</f>
        <v>13</v>
      </c>
      <c r="F50" s="19">
        <f>SUMIF(atleti!$D$122:$D$183,$C50,atleti!H$122:H$183)</f>
        <v>5</v>
      </c>
      <c r="G50" s="19">
        <f>SUMIF(atleti!$D$122:$D$183,$C50,atleti!J$122:J$183)</f>
        <v>36</v>
      </c>
      <c r="H50" s="19">
        <f>SUMIF(atleti!$D$122:$D$183,$C50,atleti!K$122:K$183)</f>
        <v>0</v>
      </c>
      <c r="I50" s="19">
        <f>SUMIF(atleti!$D$122:$D$183,$C50,atleti!M$122:M$183)</f>
        <v>0</v>
      </c>
      <c r="J50" s="19">
        <f>SUMIF(atleti!$D$122:$D$183,$C50,atleti!P$122:P$183)</f>
        <v>0</v>
      </c>
      <c r="K50" s="19">
        <f>SUMIF(atleti!$D$122:$D$183,$C50,atleti!Q$122:Q$183)</f>
        <v>0</v>
      </c>
      <c r="L50" s="18">
        <f t="shared" si="2"/>
        <v>54</v>
      </c>
    </row>
    <row r="51" spans="1:12">
      <c r="A51" s="19">
        <v>9</v>
      </c>
      <c r="B51" s="38" t="s">
        <v>51</v>
      </c>
      <c r="C51" s="39">
        <v>437</v>
      </c>
      <c r="D51" s="19" t="s">
        <v>8</v>
      </c>
      <c r="E51" s="17">
        <f>SUMIF(atleti!$D$122:$D$183,$C51,atleti!F$122:F$183)</f>
        <v>13</v>
      </c>
      <c r="F51" s="19">
        <f>SUMIF(atleti!$D$122:$D$183,$C51,atleti!H$122:H$183)</f>
        <v>9</v>
      </c>
      <c r="G51" s="19">
        <f>SUMIF(atleti!$D$122:$D$183,$C51,atleti!J$122:J$183)</f>
        <v>24</v>
      </c>
      <c r="H51" s="19">
        <f>SUMIF(atleti!$D$122:$D$183,$C51,atleti!K$122:K$183)</f>
        <v>0</v>
      </c>
      <c r="I51" s="19">
        <f>SUMIF(atleti!$D$122:$D$183,$C51,atleti!M$122:M$183)</f>
        <v>0</v>
      </c>
      <c r="J51" s="19">
        <f>SUMIF(atleti!$D$122:$D$183,$C51,atleti!P$122:P$183)</f>
        <v>0</v>
      </c>
      <c r="K51" s="19">
        <f>SUMIF(atleti!$D$122:$D$183,$C51,atleti!Q$122:Q$183)</f>
        <v>3</v>
      </c>
      <c r="L51" s="18">
        <f t="shared" si="2"/>
        <v>49</v>
      </c>
    </row>
    <row r="52" spans="1:12">
      <c r="A52" s="19">
        <v>10</v>
      </c>
      <c r="B52" s="38" t="s">
        <v>57</v>
      </c>
      <c r="C52" s="39">
        <v>2938</v>
      </c>
      <c r="D52" s="19" t="s">
        <v>52</v>
      </c>
      <c r="E52" s="17">
        <f>SUMIF(atleti!$D$122:$D$183,$C52,atleti!F$122:F$183)</f>
        <v>7</v>
      </c>
      <c r="F52" s="19">
        <f>SUMIF(atleti!$D$122:$D$183,$C52,atleti!H$122:H$183)</f>
        <v>11</v>
      </c>
      <c r="G52" s="19">
        <f>SUMIF(atleti!$D$122:$D$183,$C52,atleti!J$122:J$183)</f>
        <v>22</v>
      </c>
      <c r="H52" s="19">
        <f>SUMIF(atleti!$D$122:$D$183,$C52,atleti!K$122:K$183)</f>
        <v>0</v>
      </c>
      <c r="I52" s="19">
        <f>SUMIF(atleti!$D$122:$D$183,$C52,atleti!M$122:M$183)</f>
        <v>0</v>
      </c>
      <c r="J52" s="19">
        <f>SUMIF(atleti!$D$122:$D$183,$C52,atleti!P$122:P$183)</f>
        <v>0</v>
      </c>
      <c r="K52" s="19">
        <f>SUMIF(atleti!$D$122:$D$183,$C52,atleti!Q$122:Q$183)</f>
        <v>0</v>
      </c>
      <c r="L52" s="18">
        <f t="shared" si="2"/>
        <v>40</v>
      </c>
    </row>
    <row r="53" spans="1:12">
      <c r="A53" s="19">
        <v>11</v>
      </c>
      <c r="B53" s="38" t="s">
        <v>157</v>
      </c>
      <c r="C53" s="39">
        <v>2882</v>
      </c>
      <c r="D53" s="19" t="s">
        <v>8</v>
      </c>
      <c r="E53" s="17">
        <f>SUMIF(atleti!$D$122:$D$183,$C53,atleti!F$122:F$183)</f>
        <v>20</v>
      </c>
      <c r="F53" s="19">
        <f>SUMIF(atleti!$D$122:$D$183,$C53,atleti!H$122:H$183)</f>
        <v>0</v>
      </c>
      <c r="G53" s="19">
        <f>SUMIF(atleti!$D$122:$D$183,$C53,atleti!J$122:J$183)</f>
        <v>16</v>
      </c>
      <c r="H53" s="19">
        <f>SUMIF(atleti!$D$122:$D$183,$C53,atleti!K$122:K$183)</f>
        <v>0</v>
      </c>
      <c r="I53" s="19">
        <f>SUMIF(atleti!$D$122:$D$183,$C53,atleti!M$122:M$183)</f>
        <v>0</v>
      </c>
      <c r="J53" s="19">
        <f>SUMIF(atleti!$D$122:$D$183,$C53,atleti!P$122:P$183)</f>
        <v>0</v>
      </c>
      <c r="K53" s="19">
        <f>SUMIF(atleti!$D$122:$D$183,$C53,atleti!Q$122:Q$183)</f>
        <v>3</v>
      </c>
      <c r="L53" s="18">
        <f t="shared" si="2"/>
        <v>39</v>
      </c>
    </row>
    <row r="54" spans="1:12">
      <c r="A54" s="19">
        <v>12</v>
      </c>
      <c r="B54" s="38" t="s">
        <v>95</v>
      </c>
      <c r="C54" s="39">
        <v>949</v>
      </c>
      <c r="D54" s="19" t="s">
        <v>7</v>
      </c>
      <c r="E54" s="17">
        <f>SUMIF(atleti!$D$122:$D$183,$C54,atleti!F$122:F$183)</f>
        <v>11</v>
      </c>
      <c r="F54" s="19">
        <f>SUMIF(atleti!$D$122:$D$183,$C54,atleti!H$122:H$183)</f>
        <v>6</v>
      </c>
      <c r="G54" s="19">
        <f>SUMIF(atleti!$D$122:$D$183,$C54,atleti!J$122:J$183)</f>
        <v>2</v>
      </c>
      <c r="H54" s="19">
        <f>SUMIF(atleti!$D$122:$D$183,$C54,atleti!K$122:K$183)</f>
        <v>0</v>
      </c>
      <c r="I54" s="19">
        <f>SUMIF(atleti!$D$122:$D$183,$C54,atleti!M$122:M$183)</f>
        <v>0</v>
      </c>
      <c r="J54" s="19">
        <f>SUMIF(atleti!$D$122:$D$183,$C54,atleti!P$122:P$183)</f>
        <v>0</v>
      </c>
      <c r="K54" s="19">
        <f>SUMIF(atleti!$D$122:$D$183,$C54,atleti!Q$122:Q$183)</f>
        <v>0</v>
      </c>
      <c r="L54" s="18">
        <f t="shared" si="2"/>
        <v>19</v>
      </c>
    </row>
    <row r="55" spans="1:12">
      <c r="A55" s="19">
        <v>13</v>
      </c>
      <c r="B55" s="38" t="s">
        <v>114</v>
      </c>
      <c r="C55" s="39">
        <v>3340</v>
      </c>
      <c r="D55" s="19" t="s">
        <v>38</v>
      </c>
      <c r="E55" s="17">
        <f>SUMIF(atleti!$D$122:$D$183,$C55,atleti!F$122:F$183)</f>
        <v>0</v>
      </c>
      <c r="F55" s="19">
        <f>SUMIF(atleti!$D$122:$D$183,$C55,atleti!H$122:H$183)</f>
        <v>6</v>
      </c>
      <c r="G55" s="19">
        <f>SUMIF(atleti!$D$122:$D$183,$C55,atleti!J$122:J$183)</f>
        <v>0</v>
      </c>
      <c r="H55" s="19">
        <f>SUMIF(atleti!$D$122:$D$183,$C55,atleti!K$122:K$183)</f>
        <v>0</v>
      </c>
      <c r="I55" s="19">
        <f>SUMIF(atleti!$D$122:$D$183,$C55,atleti!M$122:M$183)</f>
        <v>0</v>
      </c>
      <c r="J55" s="19">
        <f>SUMIF(atleti!$D$122:$D$183,$C55,atleti!P$122:P$183)</f>
        <v>0</v>
      </c>
      <c r="K55" s="19">
        <f>SUMIF(atleti!$D$122:$D$183,$C55,atleti!Q$122:Q$183)</f>
        <v>0</v>
      </c>
      <c r="L55" s="18">
        <f t="shared" si="2"/>
        <v>6</v>
      </c>
    </row>
    <row r="56" spans="1:12">
      <c r="A56" s="19">
        <v>14</v>
      </c>
      <c r="B56" s="38" t="s">
        <v>166</v>
      </c>
      <c r="C56" s="39">
        <v>328</v>
      </c>
      <c r="D56" s="19" t="s">
        <v>8</v>
      </c>
      <c r="E56" s="17">
        <f>SUMIF(atleti!$D$122:$D$183,$C56,atleti!F$122:F$183)</f>
        <v>0</v>
      </c>
      <c r="F56" s="19">
        <f>SUMIF(atleti!$D$122:$D$183,$C56,atleti!H$122:H$183)</f>
        <v>0</v>
      </c>
      <c r="G56" s="19">
        <f>SUMIF(atleti!$D$122:$D$183,$C56,atleti!J$122:J$183)</f>
        <v>4</v>
      </c>
      <c r="H56" s="19">
        <f>SUMIF(atleti!$D$122:$D$183,$C56,atleti!K$122:K$183)</f>
        <v>0</v>
      </c>
      <c r="I56" s="19">
        <f>SUMIF(atleti!$D$122:$D$183,$C56,atleti!M$122:M$183)</f>
        <v>0</v>
      </c>
      <c r="J56" s="19">
        <f>SUMIF(atleti!$D$122:$D$183,$C56,atleti!P$122:P$183)</f>
        <v>0</v>
      </c>
      <c r="K56" s="19">
        <f>SUMIF(atleti!$D$122:$D$183,$C56,atleti!Q$122:Q$183)</f>
        <v>0</v>
      </c>
      <c r="L56" s="18">
        <f t="shared" si="2"/>
        <v>4</v>
      </c>
    </row>
    <row r="57" spans="1:12">
      <c r="A57" s="19">
        <v>15</v>
      </c>
      <c r="B57" s="38" t="s">
        <v>172</v>
      </c>
      <c r="C57" s="39">
        <v>665</v>
      </c>
      <c r="D57" s="19" t="s">
        <v>9</v>
      </c>
      <c r="E57" s="17">
        <f>SUMIF(atleti!$D$122:$D$183,$C57,atleti!F$122:F$183)</f>
        <v>0</v>
      </c>
      <c r="F57" s="19">
        <f>SUMIF(atleti!$D$122:$D$183,$C57,atleti!H$122:H$183)</f>
        <v>1</v>
      </c>
      <c r="G57" s="19">
        <f>SUMIF(atleti!$D$122:$D$183,$C57,atleti!J$122:J$183)</f>
        <v>2</v>
      </c>
      <c r="H57" s="19">
        <f>SUMIF(atleti!$D$122:$D$183,$C57,atleti!K$122:K$183)</f>
        <v>0</v>
      </c>
      <c r="I57" s="19">
        <f>SUMIF(atleti!$D$122:$D$183,$C57,atleti!M$122:M$183)</f>
        <v>0</v>
      </c>
      <c r="J57" s="19">
        <f>SUMIF(atleti!$D$122:$D$183,$C57,atleti!P$122:P$183)</f>
        <v>0</v>
      </c>
      <c r="K57" s="19">
        <f>SUMIF(atleti!$D$122:$D$183,$C57,atleti!Q$122:Q$183)</f>
        <v>0</v>
      </c>
      <c r="L57" s="18">
        <f t="shared" si="2"/>
        <v>3</v>
      </c>
    </row>
    <row r="58" spans="1:12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ht="18">
      <c r="A59" s="58" t="s">
        <v>40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0"/>
    </row>
    <row r="60" spans="1:12" ht="12.95" customHeight="1">
      <c r="A60" s="5"/>
      <c r="B60" s="6" t="s">
        <v>15</v>
      </c>
      <c r="C60" s="7" t="s">
        <v>44</v>
      </c>
      <c r="D60" s="7" t="s">
        <v>0</v>
      </c>
      <c r="E60" s="8">
        <v>1</v>
      </c>
      <c r="F60" s="7">
        <v>2</v>
      </c>
      <c r="G60" s="7">
        <v>3</v>
      </c>
      <c r="H60" s="7">
        <v>4</v>
      </c>
      <c r="I60" s="7">
        <v>5</v>
      </c>
      <c r="J60" s="7">
        <v>6</v>
      </c>
      <c r="K60" s="7" t="s">
        <v>12</v>
      </c>
      <c r="L60" s="9" t="s">
        <v>13</v>
      </c>
    </row>
    <row r="61" spans="1:12">
      <c r="A61" s="19">
        <v>1</v>
      </c>
      <c r="B61" s="38" t="s">
        <v>30</v>
      </c>
      <c r="C61" s="39">
        <v>550</v>
      </c>
      <c r="D61" s="19" t="s">
        <v>9</v>
      </c>
      <c r="E61" s="17">
        <f>SUMIF(atleti!$D$187:$D$212,$C61,atleti!F$187:F$212)</f>
        <v>23</v>
      </c>
      <c r="F61" s="17">
        <f>SUMIF(atleti!$D$187:$D$212,$C61,atleti!H$187:H$212)</f>
        <v>45</v>
      </c>
      <c r="G61" s="17">
        <f>SUMIF(atleti!$D$187:$D$212,$C61,atleti!J$187:J$212)</f>
        <v>58</v>
      </c>
      <c r="H61" s="17">
        <f>SUMIF(atleti!$D$187:$D$212,$C61,atleti!K$187:K$212)</f>
        <v>0</v>
      </c>
      <c r="I61" s="17">
        <f>SUMIF(atleti!$D$187:$D$212,$C61,atleti!M$187:M$212)</f>
        <v>0</v>
      </c>
      <c r="J61" s="17">
        <f>SUMIF(atleti!$D$187:$D$212,$C61,atleti!P$187:P$212)</f>
        <v>0</v>
      </c>
      <c r="K61" s="17">
        <f>SUMIF(atleti!$D$187:$D$212,$C61,atleti!Q$187:Q$212)</f>
        <v>12</v>
      </c>
      <c r="L61" s="43">
        <f t="shared" ref="L61:L70" si="3">+E61+F61+G61+H61+I61+J61+K61</f>
        <v>138</v>
      </c>
    </row>
    <row r="62" spans="1:12">
      <c r="A62" s="19">
        <v>2</v>
      </c>
      <c r="B62" s="40" t="s">
        <v>61</v>
      </c>
      <c r="C62" s="19">
        <v>2695</v>
      </c>
      <c r="D62" s="19" t="s">
        <v>10</v>
      </c>
      <c r="E62" s="17">
        <f>SUMIF(atleti!$D$187:$D$212,$C62,atleti!F$187:F$212)</f>
        <v>31</v>
      </c>
      <c r="F62" s="17">
        <f>SUMIF(atleti!$D$187:$D$212,$C62,atleti!H$187:H$212)</f>
        <v>38</v>
      </c>
      <c r="G62" s="17">
        <f>SUMIF(atleti!$D$187:$D$212,$C62,atleti!J$187:J$212)</f>
        <v>58</v>
      </c>
      <c r="H62" s="17">
        <f>SUMIF(atleti!$D$187:$D$212,$C62,atleti!K$187:K$212)</f>
        <v>0</v>
      </c>
      <c r="I62" s="17">
        <f>SUMIF(atleti!$D$187:$D$212,$C62,atleti!M$187:M$212)</f>
        <v>0</v>
      </c>
      <c r="J62" s="17">
        <f>SUMIF(atleti!$D$187:$D$212,$C62,atleti!P$187:P$212)</f>
        <v>0</v>
      </c>
      <c r="K62" s="17">
        <f>SUMIF(atleti!$D$187:$D$212,$C62,atleti!Q$187:Q$212)</f>
        <v>0</v>
      </c>
      <c r="L62" s="19">
        <f t="shared" si="3"/>
        <v>127</v>
      </c>
    </row>
    <row r="63" spans="1:12">
      <c r="A63" s="19">
        <v>3</v>
      </c>
      <c r="B63" s="40" t="s">
        <v>150</v>
      </c>
      <c r="C63" s="17">
        <v>3414</v>
      </c>
      <c r="D63" s="19" t="s">
        <v>34</v>
      </c>
      <c r="E63" s="17">
        <f>SUMIF(atleti!$D$187:$D$212,$C63,atleti!F$187:F$212)</f>
        <v>28</v>
      </c>
      <c r="F63" s="17">
        <f>SUMIF(atleti!$D$187:$D$212,$C63,atleti!H$187:H$212)</f>
        <v>41</v>
      </c>
      <c r="G63" s="17">
        <f>SUMIF(atleti!$D$187:$D$212,$C63,atleti!J$187:J$212)</f>
        <v>50</v>
      </c>
      <c r="H63" s="17">
        <f>SUMIF(atleti!$D$187:$D$212,$C63,atleti!K$187:K$212)</f>
        <v>0</v>
      </c>
      <c r="I63" s="17">
        <f>SUMIF(atleti!$D$187:$D$212,$C63,atleti!M$187:M$212)</f>
        <v>0</v>
      </c>
      <c r="J63" s="17">
        <f>SUMIF(atleti!$D$187:$D$212,$C63,atleti!P$187:P$212)</f>
        <v>0</v>
      </c>
      <c r="K63" s="17">
        <f>SUMIF(atleti!$D$187:$D$212,$C63,atleti!Q$187:Q$212)</f>
        <v>0</v>
      </c>
      <c r="L63" s="19">
        <f t="shared" si="3"/>
        <v>119</v>
      </c>
    </row>
    <row r="64" spans="1:12">
      <c r="A64" s="19">
        <v>4</v>
      </c>
      <c r="B64" s="38" t="s">
        <v>73</v>
      </c>
      <c r="C64" s="39">
        <v>3324</v>
      </c>
      <c r="D64" s="19" t="s">
        <v>8</v>
      </c>
      <c r="E64" s="17">
        <f>SUMIF(atleti!$D$187:$D$212,$C64,atleti!F$187:F$212)</f>
        <v>20</v>
      </c>
      <c r="F64" s="17">
        <f>SUMIF(atleti!$D$187:$D$212,$C64,atleti!H$187:H$212)</f>
        <v>28</v>
      </c>
      <c r="G64" s="17">
        <f>SUMIF(atleti!$D$187:$D$212,$C64,atleti!J$187:J$212)</f>
        <v>52</v>
      </c>
      <c r="H64" s="17">
        <f>SUMIF(atleti!$D$187:$D$212,$C64,atleti!K$187:K$212)</f>
        <v>0</v>
      </c>
      <c r="I64" s="17">
        <f>SUMIF(atleti!$D$187:$D$212,$C64,atleti!M$187:M$212)</f>
        <v>0</v>
      </c>
      <c r="J64" s="17">
        <f>SUMIF(atleti!$D$187:$D$212,$C64,atleti!P$187:P$212)</f>
        <v>0</v>
      </c>
      <c r="K64" s="17">
        <f>SUMIF(atleti!$D$187:$D$212,$C64,atleti!Q$187:Q$212)</f>
        <v>6</v>
      </c>
      <c r="L64" s="19">
        <f t="shared" si="3"/>
        <v>106</v>
      </c>
    </row>
    <row r="65" spans="1:13">
      <c r="A65" s="19">
        <v>5</v>
      </c>
      <c r="B65" s="38" t="s">
        <v>29</v>
      </c>
      <c r="C65" s="39">
        <v>749</v>
      </c>
      <c r="D65" s="19" t="s">
        <v>10</v>
      </c>
      <c r="E65" s="17">
        <f>SUMIF(atleti!$D$187:$D$212,$C65,atleti!F$187:F$212)</f>
        <v>20</v>
      </c>
      <c r="F65" s="17">
        <f>SUMIF(atleti!$D$187:$D$212,$C65,atleti!H$187:H$212)</f>
        <v>20</v>
      </c>
      <c r="G65" s="17">
        <f>SUMIF(atleti!$D$187:$D$212,$C65,atleti!J$187:J$212)</f>
        <v>14</v>
      </c>
      <c r="H65" s="17">
        <f>SUMIF(atleti!$D$187:$D$212,$C65,atleti!K$187:K$212)</f>
        <v>0</v>
      </c>
      <c r="I65" s="17">
        <f>SUMIF(atleti!$D$187:$D$212,$C65,atleti!M$187:M$212)</f>
        <v>0</v>
      </c>
      <c r="J65" s="17">
        <f>SUMIF(atleti!$D$187:$D$212,$C65,atleti!P$187:P$212)</f>
        <v>0</v>
      </c>
      <c r="K65" s="17">
        <f>SUMIF(atleti!$D$187:$D$212,$C65,atleti!Q$187:Q$212)</f>
        <v>6</v>
      </c>
      <c r="L65" s="19">
        <f t="shared" si="3"/>
        <v>60</v>
      </c>
    </row>
    <row r="66" spans="1:13">
      <c r="A66" s="19">
        <v>6</v>
      </c>
      <c r="B66" s="54" t="s">
        <v>95</v>
      </c>
      <c r="C66" s="39">
        <v>949</v>
      </c>
      <c r="D66" s="19" t="s">
        <v>7</v>
      </c>
      <c r="E66" s="17">
        <f>SUMIF(atleti!$D$187:$D$212,$C66,atleti!F$187:F$212)</f>
        <v>16</v>
      </c>
      <c r="F66" s="17">
        <f>SUMIF(atleti!$D$187:$D$212,$C66,atleti!H$187:H$212)</f>
        <v>8</v>
      </c>
      <c r="G66" s="17">
        <f>SUMIF(atleti!$D$187:$D$212,$C66,atleti!J$187:J$212)</f>
        <v>16</v>
      </c>
      <c r="H66" s="17">
        <f>SUMIF(atleti!$D$187:$D$212,$C66,atleti!K$187:K$212)</f>
        <v>0</v>
      </c>
      <c r="I66" s="17">
        <f>SUMIF(atleti!$D$187:$D$212,$C66,atleti!M$187:M$212)</f>
        <v>0</v>
      </c>
      <c r="J66" s="17">
        <f>SUMIF(atleti!$D$187:$D$212,$C66,atleti!P$187:P$212)</f>
        <v>0</v>
      </c>
      <c r="K66" s="17">
        <f>SUMIF(atleti!$D$187:$D$212,$C66,atleti!Q$187:Q$212)</f>
        <v>0</v>
      </c>
      <c r="L66" s="19">
        <f t="shared" si="3"/>
        <v>40</v>
      </c>
    </row>
    <row r="67" spans="1:13">
      <c r="A67" s="19">
        <v>7</v>
      </c>
      <c r="B67" s="38" t="s">
        <v>62</v>
      </c>
      <c r="C67" s="39">
        <v>2104</v>
      </c>
      <c r="D67" s="19" t="s">
        <v>8</v>
      </c>
      <c r="E67" s="17">
        <f>SUMIF(atleti!$D$187:$D$212,$C67,atleti!F$187:F$212)</f>
        <v>12</v>
      </c>
      <c r="F67" s="17">
        <f>SUMIF(atleti!$D$187:$D$212,$C67,atleti!H$187:H$212)</f>
        <v>8</v>
      </c>
      <c r="G67" s="17">
        <f>SUMIF(atleti!$D$187:$D$212,$C67,atleti!J$187:J$212)</f>
        <v>12</v>
      </c>
      <c r="H67" s="17">
        <f>SUMIF(atleti!$D$187:$D$212,$C67,atleti!K$187:K$212)</f>
        <v>0</v>
      </c>
      <c r="I67" s="17">
        <f>SUMIF(atleti!$D$187:$D$212,$C67,atleti!M$187:M$212)</f>
        <v>0</v>
      </c>
      <c r="J67" s="17">
        <f>SUMIF(atleti!$D$187:$D$212,$C67,atleti!P$187:P$212)</f>
        <v>0</v>
      </c>
      <c r="K67" s="17">
        <f>SUMIF(atleti!$D$187:$D$212,$C67,atleti!Q$187:Q$212)</f>
        <v>0</v>
      </c>
      <c r="L67" s="19">
        <f t="shared" si="3"/>
        <v>32</v>
      </c>
    </row>
    <row r="68" spans="1:13">
      <c r="A68" s="19">
        <v>8</v>
      </c>
      <c r="B68" s="38" t="s">
        <v>33</v>
      </c>
      <c r="C68" s="39">
        <v>3051</v>
      </c>
      <c r="D68" s="19" t="s">
        <v>8</v>
      </c>
      <c r="E68" s="17">
        <f>SUMIF(atleti!$D$187:$D$212,$C68,atleti!F$187:F$212)</f>
        <v>14</v>
      </c>
      <c r="F68" s="17">
        <f>SUMIF(atleti!$D$187:$D$212,$C68,atleti!H$187:H$212)</f>
        <v>4</v>
      </c>
      <c r="G68" s="17">
        <f>SUMIF(atleti!$D$187:$D$212,$C68,atleti!J$187:J$212)</f>
        <v>14</v>
      </c>
      <c r="H68" s="17">
        <f>SUMIF(atleti!$D$187:$D$212,$C68,atleti!K$187:K$212)</f>
        <v>0</v>
      </c>
      <c r="I68" s="17">
        <f>SUMIF(atleti!$D$187:$D$212,$C68,atleti!M$187:M$212)</f>
        <v>0</v>
      </c>
      <c r="J68" s="17">
        <f>SUMIF(atleti!$D$187:$D$212,$C68,atleti!P$187:P$212)</f>
        <v>0</v>
      </c>
      <c r="K68" s="17">
        <f>SUMIF(atleti!$D$187:$D$212,$C68,atleti!Q$187:Q$212)</f>
        <v>0</v>
      </c>
      <c r="L68" s="19">
        <f t="shared" si="3"/>
        <v>32</v>
      </c>
    </row>
    <row r="69" spans="1:13">
      <c r="A69" s="19">
        <v>9</v>
      </c>
      <c r="B69" s="38" t="s">
        <v>32</v>
      </c>
      <c r="C69" s="42">
        <v>955</v>
      </c>
      <c r="D69" s="19" t="s">
        <v>8</v>
      </c>
      <c r="E69" s="17">
        <f>SUMIF(atleti!$D$187:$D$212,$C69,atleti!F$187:F$212)</f>
        <v>0</v>
      </c>
      <c r="F69" s="17">
        <f>SUMIF(atleti!$D$187:$D$212,$C69,atleti!H$187:H$212)</f>
        <v>0</v>
      </c>
      <c r="G69" s="17">
        <f>SUMIF(atleti!$D$187:$D$212,$C69,atleti!J$187:J$212)</f>
        <v>2</v>
      </c>
      <c r="H69" s="17">
        <f>SUMIF(atleti!$D$187:$D$212,$C69,atleti!K$187:K$212)</f>
        <v>0</v>
      </c>
      <c r="I69" s="17">
        <f>SUMIF(atleti!$D$187:$D$212,$C69,atleti!M$187:M$212)</f>
        <v>0</v>
      </c>
      <c r="J69" s="17">
        <f>SUMIF(atleti!$D$187:$D$212,$C69,atleti!P$187:P$212)</f>
        <v>0</v>
      </c>
      <c r="K69" s="17">
        <f>SUMIF(atleti!$D$187:$D$212,$C69,atleti!Q$187:Q$212)</f>
        <v>0</v>
      </c>
      <c r="L69" s="19">
        <f t="shared" si="3"/>
        <v>2</v>
      </c>
    </row>
    <row r="70" spans="1:13">
      <c r="A70" s="19">
        <v>10</v>
      </c>
      <c r="B70" s="38" t="s">
        <v>172</v>
      </c>
      <c r="C70" s="39">
        <v>665</v>
      </c>
      <c r="D70" s="19" t="s">
        <v>9</v>
      </c>
      <c r="E70" s="17">
        <f>SUMIF(atleti!$D$187:$D$212,$C70,atleti!F$187:F$212)</f>
        <v>0</v>
      </c>
      <c r="F70" s="17">
        <f>SUMIF(atleti!$D$187:$D$212,$C70,atleti!H$187:H$212)</f>
        <v>1</v>
      </c>
      <c r="G70" s="17">
        <f>SUMIF(atleti!$D$187:$D$212,$C70,atleti!J$187:J$212)</f>
        <v>0</v>
      </c>
      <c r="H70" s="17">
        <f>SUMIF(atleti!$D$187:$D$212,$C70,atleti!K$187:K$212)</f>
        <v>0</v>
      </c>
      <c r="I70" s="17">
        <f>SUMIF(atleti!$D$187:$D$212,$C70,atleti!M$187:M$212)</f>
        <v>0</v>
      </c>
      <c r="J70" s="17">
        <f>SUMIF(atleti!$D$187:$D$212,$C70,atleti!P$187:P$212)</f>
        <v>0</v>
      </c>
      <c r="K70" s="17">
        <f>SUMIF(atleti!$D$187:$D$212,$C70,atleti!Q$187:Q$212)</f>
        <v>0</v>
      </c>
      <c r="L70" s="19">
        <f t="shared" si="3"/>
        <v>1</v>
      </c>
    </row>
    <row r="71" spans="1:13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3" ht="18">
      <c r="A72" s="58" t="s">
        <v>69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</row>
    <row r="73" spans="1:13" ht="12.95" customHeight="1">
      <c r="A73" s="5"/>
      <c r="B73" s="6" t="s">
        <v>15</v>
      </c>
      <c r="C73" s="7" t="s">
        <v>44</v>
      </c>
      <c r="D73" s="7" t="s">
        <v>0</v>
      </c>
      <c r="E73" s="8">
        <v>1</v>
      </c>
      <c r="F73" s="7">
        <v>2</v>
      </c>
      <c r="G73" s="7">
        <v>3</v>
      </c>
      <c r="H73" s="7">
        <v>4</v>
      </c>
      <c r="I73" s="7">
        <v>5</v>
      </c>
      <c r="J73" s="7">
        <v>6</v>
      </c>
      <c r="K73" s="7" t="s">
        <v>12</v>
      </c>
      <c r="L73" s="7" t="s">
        <v>13</v>
      </c>
    </row>
    <row r="74" spans="1:13">
      <c r="A74" s="19">
        <v>1</v>
      </c>
      <c r="B74" s="38" t="s">
        <v>30</v>
      </c>
      <c r="C74" s="39">
        <v>550</v>
      </c>
      <c r="D74" s="19" t="s">
        <v>9</v>
      </c>
      <c r="E74" s="17">
        <f>SUMIF(atleti!$D$216:$D$223,$C74,atleti!F$216:F$223)</f>
        <v>36</v>
      </c>
      <c r="F74" s="17">
        <f>SUMIF(atleti!$D$216:$D$223,$C74,atleti!H$216:H$223)</f>
        <v>36</v>
      </c>
      <c r="G74" s="17">
        <f>SUMIF(atleti!$D$216:$D$223,$C74,atleti!J$216:J$223)</f>
        <v>72</v>
      </c>
      <c r="H74" s="17">
        <f>SUMIF(atleti!$D$216:$D$223,$C74,atleti!K$216:K$223)</f>
        <v>0</v>
      </c>
      <c r="I74" s="17">
        <f>SUMIF(atleti!$D$216:$D$223,$C74,atleti!M$216:M$223)</f>
        <v>0</v>
      </c>
      <c r="J74" s="17">
        <f>SUMIF(atleti!$D$216:$D$223,$C74,atleti!P$216:P$223)</f>
        <v>0</v>
      </c>
      <c r="K74" s="17">
        <f>SUMIF(atleti!$D$216:$D$223,$C74,atleti!Q$216:Q$223)</f>
        <v>0</v>
      </c>
      <c r="L74" s="19">
        <f t="shared" ref="L74:L79" si="4">+E74+F74+G74+H74+I74+J74+K74</f>
        <v>144</v>
      </c>
      <c r="M74" s="46"/>
    </row>
    <row r="75" spans="1:13">
      <c r="A75" s="19">
        <v>2</v>
      </c>
      <c r="B75" s="38" t="s">
        <v>33</v>
      </c>
      <c r="C75" s="39">
        <v>3051</v>
      </c>
      <c r="D75" s="19" t="s">
        <v>8</v>
      </c>
      <c r="E75" s="17">
        <f>SUMIF(atleti!$D$216:$D$223,$C75,atleti!F$216:F$223)</f>
        <v>20</v>
      </c>
      <c r="F75" s="17">
        <f>SUMIF(atleti!$D$216:$D$223,$C75,atleti!H$216:H$223)</f>
        <v>0</v>
      </c>
      <c r="G75" s="17">
        <f>SUMIF(atleti!$D$216:$D$223,$C75,atleti!J$216:J$223)</f>
        <v>24</v>
      </c>
      <c r="H75" s="17">
        <f>SUMIF(atleti!$D$216:$D$223,$C75,atleti!K$216:K$223)</f>
        <v>0</v>
      </c>
      <c r="I75" s="17">
        <f>SUMIF(atleti!$D$216:$D$223,$C75,atleti!M$216:M$223)</f>
        <v>0</v>
      </c>
      <c r="J75" s="17">
        <f>SUMIF(atleti!$D$216:$D$223,$C75,atleti!P$216:P$223)</f>
        <v>0</v>
      </c>
      <c r="K75" s="17">
        <f>SUMIF(atleti!$D$216:$D$223,$C75,atleti!Q$216:Q$223)</f>
        <v>0</v>
      </c>
      <c r="L75" s="19">
        <f t="shared" si="4"/>
        <v>44</v>
      </c>
      <c r="M75" s="46"/>
    </row>
    <row r="76" spans="1:13">
      <c r="A76" s="19">
        <v>3</v>
      </c>
      <c r="B76" s="40" t="s">
        <v>61</v>
      </c>
      <c r="C76" s="19">
        <v>2695</v>
      </c>
      <c r="D76" s="19" t="s">
        <v>10</v>
      </c>
      <c r="E76" s="17">
        <f>SUMIF(atleti!$D$216:$D$223,$C76,atleti!F$216:F$223)</f>
        <v>0</v>
      </c>
      <c r="F76" s="17">
        <f>SUMIF(atleti!$D$216:$D$223,$C76,atleti!H$216:H$223)</f>
        <v>36</v>
      </c>
      <c r="G76" s="17">
        <f>SUMIF(atleti!$D$216:$D$223,$C76,atleti!J$216:J$223)</f>
        <v>0</v>
      </c>
      <c r="H76" s="17">
        <f>SUMIF(atleti!$D$216:$D$223,$C76,atleti!K$216:K$223)</f>
        <v>0</v>
      </c>
      <c r="I76" s="17">
        <f>SUMIF(atleti!$D$216:$D$223,$C76,atleti!M$216:M$223)</f>
        <v>0</v>
      </c>
      <c r="J76" s="17">
        <f>SUMIF(atleti!$D$216:$D$223,$C76,atleti!P$216:P$223)</f>
        <v>0</v>
      </c>
      <c r="K76" s="17">
        <f>SUMIF(atleti!$D$216:$D$223,$C76,atleti!Q$216:Q$223)</f>
        <v>0</v>
      </c>
      <c r="L76" s="19">
        <f t="shared" si="4"/>
        <v>36</v>
      </c>
      <c r="M76" s="46"/>
    </row>
    <row r="77" spans="1:13">
      <c r="A77" s="19">
        <v>4</v>
      </c>
      <c r="B77" s="38" t="s">
        <v>32</v>
      </c>
      <c r="C77" s="39">
        <v>955</v>
      </c>
      <c r="D77" s="19" t="s">
        <v>8</v>
      </c>
      <c r="E77" s="17">
        <f>SUMIF(atleti!$D$216:$D$223,$C77,atleti!F$216:F$223)</f>
        <v>0</v>
      </c>
      <c r="F77" s="17">
        <f>SUMIF(atleti!$D$216:$D$223,$C77,atleti!H$216:H$223)</f>
        <v>0</v>
      </c>
      <c r="G77" s="17">
        <f>SUMIF(atleti!$D$216:$D$223,$C77,atleti!J$216:J$223)</f>
        <v>24</v>
      </c>
      <c r="H77" s="17">
        <f>SUMIF(atleti!$D$216:$D$223,$C77,atleti!K$216:K$223)</f>
        <v>0</v>
      </c>
      <c r="I77" s="17">
        <f>SUMIF(atleti!$D$216:$D$223,$C77,atleti!M$216:M$223)</f>
        <v>0</v>
      </c>
      <c r="J77" s="17">
        <f>SUMIF(atleti!$D$216:$D$223,$C77,atleti!P$216:P$223)</f>
        <v>0</v>
      </c>
      <c r="K77" s="17">
        <f>SUMIF(atleti!$D$216:$D$223,$C77,atleti!Q$216:Q$223)</f>
        <v>0</v>
      </c>
      <c r="L77" s="19">
        <f t="shared" si="4"/>
        <v>24</v>
      </c>
      <c r="M77" s="46"/>
    </row>
    <row r="78" spans="1:13">
      <c r="A78" s="19">
        <v>5</v>
      </c>
      <c r="B78" s="40" t="s">
        <v>150</v>
      </c>
      <c r="C78" s="19">
        <v>3414</v>
      </c>
      <c r="D78" s="19" t="s">
        <v>34</v>
      </c>
      <c r="E78" s="17">
        <f>SUMIF(atleti!$D$216:$D$223,$C78,atleti!F$216:F$223)</f>
        <v>0</v>
      </c>
      <c r="F78" s="17">
        <f>SUMIF(atleti!$D$216:$D$223,$C78,atleti!H$216:H$223)</f>
        <v>0</v>
      </c>
      <c r="G78" s="17">
        <f>SUMIF(atleti!$D$216:$D$223,$C78,atleti!J$216:J$223)</f>
        <v>6</v>
      </c>
      <c r="H78" s="17">
        <f>SUMIF(atleti!$D$216:$D$223,$C78,atleti!K$216:K$223)</f>
        <v>0</v>
      </c>
      <c r="I78" s="17">
        <f>SUMIF(atleti!$D$216:$D$223,$C78,atleti!M$216:M$223)</f>
        <v>0</v>
      </c>
      <c r="J78" s="17">
        <f>SUMIF(atleti!$D$216:$D$223,$C78,atleti!P$216:P$223)</f>
        <v>0</v>
      </c>
      <c r="K78" s="17">
        <f>SUMIF(atleti!$D$216:$D$223,$C78,atleti!Q$216:Q$223)</f>
        <v>0</v>
      </c>
      <c r="L78" s="19">
        <f t="shared" si="4"/>
        <v>6</v>
      </c>
      <c r="M78" s="46"/>
    </row>
    <row r="79" spans="1:13">
      <c r="A79" s="19">
        <v>6</v>
      </c>
      <c r="B79" s="38" t="s">
        <v>29</v>
      </c>
      <c r="C79" s="39">
        <v>749</v>
      </c>
      <c r="D79" s="19" t="s">
        <v>10</v>
      </c>
      <c r="E79" s="17">
        <f>SUMIF(atleti!$D$216:$D$223,$C79,atleti!F$216:F$223)</f>
        <v>0</v>
      </c>
      <c r="F79" s="17">
        <f>SUMIF(atleti!$D$216:$D$223,$C79,atleti!H$216:H$223)</f>
        <v>0</v>
      </c>
      <c r="G79" s="17">
        <f>SUMIF(atleti!$D$216:$D$223,$C79,atleti!J$216:J$223)</f>
        <v>4</v>
      </c>
      <c r="H79" s="17">
        <f>SUMIF(atleti!$D$216:$D$223,$C79,atleti!K$216:K$223)</f>
        <v>0</v>
      </c>
      <c r="I79" s="17">
        <f>SUMIF(atleti!$D$216:$D$223,$C79,atleti!M$216:M$223)</f>
        <v>0</v>
      </c>
      <c r="J79" s="17">
        <f>SUMIF(atleti!$D$216:$D$223,$C79,atleti!P$216:P$223)</f>
        <v>0</v>
      </c>
      <c r="K79" s="17">
        <f>SUMIF(atleti!$D$216:$D$223,$C79,atleti!Q$216:Q$223)</f>
        <v>0</v>
      </c>
      <c r="L79" s="19">
        <f t="shared" si="4"/>
        <v>4</v>
      </c>
      <c r="M79" s="46"/>
    </row>
    <row r="80" spans="1:13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</row>
    <row r="81" spans="1:12" ht="18">
      <c r="A81" s="58" t="s">
        <v>50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60"/>
    </row>
    <row r="82" spans="1:12" ht="12.95" customHeight="1">
      <c r="A82" s="5"/>
      <c r="B82" s="6" t="s">
        <v>15</v>
      </c>
      <c r="C82" s="7" t="s">
        <v>44</v>
      </c>
      <c r="D82" s="7" t="s">
        <v>0</v>
      </c>
      <c r="E82" s="8">
        <v>1</v>
      </c>
      <c r="F82" s="7">
        <v>2</v>
      </c>
      <c r="G82" s="7">
        <v>3</v>
      </c>
      <c r="H82" s="7">
        <v>4</v>
      </c>
      <c r="I82" s="7">
        <v>5</v>
      </c>
      <c r="J82" s="7">
        <v>6</v>
      </c>
      <c r="K82" s="7" t="s">
        <v>12</v>
      </c>
      <c r="L82" s="9" t="s">
        <v>13</v>
      </c>
    </row>
    <row r="83" spans="1:12">
      <c r="A83" s="19">
        <v>1</v>
      </c>
      <c r="B83" s="38" t="s">
        <v>30</v>
      </c>
      <c r="C83" s="39">
        <v>550</v>
      </c>
      <c r="D83" s="19" t="s">
        <v>9</v>
      </c>
      <c r="E83" s="17">
        <f>SUMIF(atleti!$D$227:$D$234,$C83,atleti!F$227:F$234)</f>
        <v>36</v>
      </c>
      <c r="F83" s="17">
        <f>SUMIF(atleti!$D$227:$D$234,$C83,atleti!H$227:H$234)</f>
        <v>48</v>
      </c>
      <c r="G83" s="17">
        <f>SUMIF(atleti!$D$227:$D$234,$C83,atleti!J$227:J$234)</f>
        <v>40</v>
      </c>
      <c r="H83" s="17">
        <f>SUMIF(atleti!$D$227:$D$234,$C83,atleti!K$227:K$234)</f>
        <v>0</v>
      </c>
      <c r="I83" s="17">
        <f>SUMIF(atleti!$D$227:$D$234,$C83,atleti!M$227:M$234)</f>
        <v>0</v>
      </c>
      <c r="J83" s="17">
        <f>SUMIF(atleti!$D$227:$D$234,$C83,atleti!P$227:P$234)</f>
        <v>0</v>
      </c>
      <c r="K83" s="17">
        <f>SUMIF(atleti!$D$227:$D$234,$C83,atleti!Q$227:Q$234)</f>
        <v>6</v>
      </c>
      <c r="L83" s="43">
        <f t="shared" ref="L83:L88" si="5">+E83+F83+G83+H83+I83+J83+K83</f>
        <v>130</v>
      </c>
    </row>
    <row r="84" spans="1:12">
      <c r="A84" s="19">
        <v>2</v>
      </c>
      <c r="B84" s="38" t="s">
        <v>32</v>
      </c>
      <c r="C84" s="39">
        <v>955</v>
      </c>
      <c r="D84" s="19" t="s">
        <v>8</v>
      </c>
      <c r="E84" s="17">
        <f>SUMIF(atleti!$D$227:$D$234,$C84,atleti!F$227:F$234)</f>
        <v>0</v>
      </c>
      <c r="F84" s="17">
        <f>SUMIF(atleti!$D$227:$D$234,$C84,atleti!H$227:H$234)</f>
        <v>20</v>
      </c>
      <c r="G84" s="17">
        <f>SUMIF(atleti!$D$227:$D$234,$C84,atleti!J$227:J$234)</f>
        <v>32</v>
      </c>
      <c r="H84" s="17">
        <f>SUMIF(atleti!$D$227:$D$234,$C84,atleti!K$227:K$234)</f>
        <v>0</v>
      </c>
      <c r="I84" s="17">
        <f>SUMIF(atleti!$D$227:$D$234,$C84,atleti!M$227:M$234)</f>
        <v>0</v>
      </c>
      <c r="J84" s="17">
        <f>SUMIF(atleti!$D$227:$D$234,$C84,atleti!P$227:P$234)</f>
        <v>0</v>
      </c>
      <c r="K84" s="17">
        <f>SUMIF(atleti!$D$227:$D$234,$C84,atleti!Q$227:Q$234)</f>
        <v>0</v>
      </c>
      <c r="L84" s="19">
        <f t="shared" si="5"/>
        <v>52</v>
      </c>
    </row>
    <row r="85" spans="1:12">
      <c r="A85" s="19">
        <v>3</v>
      </c>
      <c r="B85" s="38" t="s">
        <v>62</v>
      </c>
      <c r="C85" s="39">
        <v>2104</v>
      </c>
      <c r="D85" s="19" t="s">
        <v>8</v>
      </c>
      <c r="E85" s="17">
        <f>SUMIF(atleti!$D$227:$D$234,$C85,atleti!F$227:F$234)</f>
        <v>12</v>
      </c>
      <c r="F85" s="17">
        <f>SUMIF(atleti!$D$227:$D$234,$C85,atleti!H$227:H$234)</f>
        <v>8</v>
      </c>
      <c r="G85" s="17">
        <f>SUMIF(atleti!$D$227:$D$234,$C85,atleti!J$227:J$234)</f>
        <v>24</v>
      </c>
      <c r="H85" s="17">
        <f>SUMIF(atleti!$D$227:$D$234,$C85,atleti!K$227:K$234)</f>
        <v>0</v>
      </c>
      <c r="I85" s="17">
        <f>SUMIF(atleti!$D$227:$D$234,$C85,atleti!M$227:M$234)</f>
        <v>0</v>
      </c>
      <c r="J85" s="17">
        <f>SUMIF(atleti!$D$227:$D$234,$C85,atleti!P$227:P$234)</f>
        <v>0</v>
      </c>
      <c r="K85" s="17">
        <f>SUMIF(atleti!$D$227:$D$234,$C85,atleti!Q$227:Q$234)</f>
        <v>0</v>
      </c>
      <c r="L85" s="19">
        <f t="shared" si="5"/>
        <v>44</v>
      </c>
    </row>
    <row r="86" spans="1:12">
      <c r="A86" s="19">
        <v>4</v>
      </c>
      <c r="B86" s="38" t="s">
        <v>31</v>
      </c>
      <c r="C86" s="39">
        <v>376</v>
      </c>
      <c r="D86" s="19" t="s">
        <v>7</v>
      </c>
      <c r="E86" s="17">
        <f>SUMIF(atleti!$D$227:$D$234,$C86,atleti!F$227:F$234)</f>
        <v>12</v>
      </c>
      <c r="F86" s="17">
        <f>SUMIF(atleti!$D$227:$D$234,$C86,atleti!H$227:H$234)</f>
        <v>12</v>
      </c>
      <c r="G86" s="17">
        <f>SUMIF(atleti!$D$227:$D$234,$C86,atleti!J$227:J$234)</f>
        <v>16</v>
      </c>
      <c r="H86" s="17">
        <f>SUMIF(atleti!$D$227:$D$234,$C86,atleti!K$227:K$234)</f>
        <v>0</v>
      </c>
      <c r="I86" s="17">
        <f>SUMIF(atleti!$D$227:$D$234,$C86,atleti!M$227:M$234)</f>
        <v>0</v>
      </c>
      <c r="J86" s="17">
        <f>SUMIF(atleti!$D$227:$D$234,$C86,atleti!P$227:P$234)</f>
        <v>0</v>
      </c>
      <c r="K86" s="17">
        <f>SUMIF(atleti!$D$227:$D$234,$C86,atleti!Q$227:Q$234)</f>
        <v>0</v>
      </c>
      <c r="L86" s="19">
        <f t="shared" si="5"/>
        <v>40</v>
      </c>
    </row>
    <row r="87" spans="1:12">
      <c r="A87" s="19">
        <v>5</v>
      </c>
      <c r="B87" s="38" t="s">
        <v>29</v>
      </c>
      <c r="C87" s="39">
        <v>749</v>
      </c>
      <c r="D87" s="19" t="s">
        <v>10</v>
      </c>
      <c r="E87" s="17">
        <f>SUMIF(atleti!$D$227:$D$234,$C87,atleti!F$227:F$234)</f>
        <v>20</v>
      </c>
      <c r="F87" s="17">
        <f>SUMIF(atleti!$D$227:$D$234,$C87,atleti!H$227:H$234)</f>
        <v>16</v>
      </c>
      <c r="G87" s="17">
        <f>SUMIF(atleti!$D$227:$D$234,$C87,atleti!J$227:J$234)</f>
        <v>0</v>
      </c>
      <c r="H87" s="17">
        <f>SUMIF(atleti!$D$227:$D$234,$C87,atleti!K$227:K$234)</f>
        <v>0</v>
      </c>
      <c r="I87" s="17">
        <f>SUMIF(atleti!$D$227:$D$234,$C87,atleti!M$227:M$234)</f>
        <v>0</v>
      </c>
      <c r="J87" s="17">
        <f>SUMIF(atleti!$D$227:$D$234,$C87,atleti!P$227:P$234)</f>
        <v>0</v>
      </c>
      <c r="K87" s="17">
        <f>SUMIF(atleti!$D$227:$D$234,$C87,atleti!Q$227:Q$234)</f>
        <v>0</v>
      </c>
      <c r="L87" s="19">
        <f t="shared" si="5"/>
        <v>36</v>
      </c>
    </row>
    <row r="88" spans="1:12">
      <c r="A88" s="19">
        <v>6</v>
      </c>
      <c r="B88" s="38" t="s">
        <v>95</v>
      </c>
      <c r="C88" s="39">
        <v>949</v>
      </c>
      <c r="D88" s="19" t="s">
        <v>7</v>
      </c>
      <c r="E88" s="17">
        <f>SUMIF(atleti!$D$227:$D$234,$C88,atleti!F$227:F$234)</f>
        <v>16</v>
      </c>
      <c r="F88" s="17">
        <f>SUMIF(atleti!$D$227:$D$234,$C88,atleti!H$227:H$234)</f>
        <v>0</v>
      </c>
      <c r="G88" s="17">
        <f>SUMIF(atleti!$D$227:$D$234,$C88,atleti!J$227:J$234)</f>
        <v>0</v>
      </c>
      <c r="H88" s="17">
        <f>SUMIF(atleti!$D$227:$D$234,$C88,atleti!K$227:K$234)</f>
        <v>0</v>
      </c>
      <c r="I88" s="17">
        <f>SUMIF(atleti!$D$227:$D$234,$C88,atleti!M$227:M$234)</f>
        <v>0</v>
      </c>
      <c r="J88" s="17">
        <f>SUMIF(atleti!$D$227:$D$234,$C88,atleti!P$227:P$234)</f>
        <v>0</v>
      </c>
      <c r="K88" s="17">
        <f>SUMIF(atleti!$D$227:$D$234,$C88,atleti!Q$227:Q$234)</f>
        <v>0</v>
      </c>
      <c r="L88" s="19">
        <f t="shared" si="5"/>
        <v>16</v>
      </c>
    </row>
    <row r="89" spans="1:12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</row>
    <row r="90" spans="1:12" ht="18">
      <c r="A90" s="58" t="s">
        <v>24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60"/>
    </row>
    <row r="91" spans="1:12" ht="12.95" customHeight="1">
      <c r="A91" s="5"/>
      <c r="B91" s="6" t="s">
        <v>15</v>
      </c>
      <c r="C91" s="7" t="s">
        <v>44</v>
      </c>
      <c r="D91" s="7" t="s">
        <v>0</v>
      </c>
      <c r="E91" s="8">
        <v>1</v>
      </c>
      <c r="F91" s="7">
        <v>2</v>
      </c>
      <c r="G91" s="7">
        <v>3</v>
      </c>
      <c r="H91" s="7">
        <v>4</v>
      </c>
      <c r="I91" s="7">
        <v>5</v>
      </c>
      <c r="J91" s="7">
        <v>6</v>
      </c>
      <c r="K91" s="7" t="s">
        <v>12</v>
      </c>
      <c r="L91" s="9" t="s">
        <v>13</v>
      </c>
    </row>
    <row r="92" spans="1:12">
      <c r="A92" s="19">
        <v>1</v>
      </c>
      <c r="B92" s="38" t="s">
        <v>30</v>
      </c>
      <c r="C92" s="39">
        <v>550</v>
      </c>
      <c r="D92" s="19" t="s">
        <v>9</v>
      </c>
      <c r="E92" s="17">
        <f>SUMIF(atleti!$D$238:$D$250,$C92,atleti!F$238:F$250)</f>
        <v>36</v>
      </c>
      <c r="F92" s="17">
        <f>SUMIF(atleti!$D$238:$D$250,$C92,atleti!H$238:H$250)</f>
        <v>48</v>
      </c>
      <c r="G92" s="17">
        <f>SUMIF(atleti!$D$238:$D$250,$C92,atleti!J$238:J$250)</f>
        <v>48</v>
      </c>
      <c r="H92" s="17">
        <f>SUMIF(atleti!$D$238:$D$250,$C92,atleti!K$238:K$250)</f>
        <v>0</v>
      </c>
      <c r="I92" s="17">
        <f>SUMIF(atleti!$D$238:$D$250,$C92,atleti!M$238:M$250)</f>
        <v>0</v>
      </c>
      <c r="J92" s="17">
        <f>SUMIF(atleti!$D$238:$D$250,$C92,atleti!P$238:P$250)</f>
        <v>0</v>
      </c>
      <c r="K92" s="17">
        <f>SUMIF(atleti!$D$238:$D$250,$C92,atleti!Q$238:Q$250)</f>
        <v>6</v>
      </c>
      <c r="L92" s="43">
        <f t="shared" ref="L92:L99" si="6">+E92+F92+G92+H92+I92+J92+K92</f>
        <v>138</v>
      </c>
    </row>
    <row r="93" spans="1:12">
      <c r="A93" s="19">
        <v>2</v>
      </c>
      <c r="B93" s="38" t="s">
        <v>32</v>
      </c>
      <c r="C93" s="39">
        <v>955</v>
      </c>
      <c r="D93" s="19" t="s">
        <v>8</v>
      </c>
      <c r="E93" s="17">
        <f>SUMIF(atleti!$D$238:$D$250,$C93,atleti!F$238:F$250)</f>
        <v>20</v>
      </c>
      <c r="F93" s="17">
        <f>SUMIF(atleti!$D$238:$D$250,$C93,atleti!H$238:H$250)</f>
        <v>36</v>
      </c>
      <c r="G93" s="17">
        <f>SUMIF(atleti!$D$238:$D$250,$C93,atleti!J$238:J$250)</f>
        <v>72</v>
      </c>
      <c r="H93" s="17">
        <f>SUMIF(atleti!$D$238:$D$250,$C93,atleti!K$238:K$250)</f>
        <v>0</v>
      </c>
      <c r="I93" s="17">
        <f>SUMIF(atleti!$D$238:$D$250,$C93,atleti!M$238:M$250)</f>
        <v>0</v>
      </c>
      <c r="J93" s="17">
        <f>SUMIF(atleti!$D$238:$D$250,$C93,atleti!P$238:P$250)</f>
        <v>0</v>
      </c>
      <c r="K93" s="17">
        <f>SUMIF(atleti!$D$238:$D$250,$C93,atleti!Q$238:Q$250)</f>
        <v>3</v>
      </c>
      <c r="L93" s="19">
        <f t="shared" si="6"/>
        <v>131</v>
      </c>
    </row>
    <row r="94" spans="1:12">
      <c r="A94" s="19">
        <v>3</v>
      </c>
      <c r="B94" s="38" t="s">
        <v>31</v>
      </c>
      <c r="C94" s="39">
        <v>376</v>
      </c>
      <c r="D94" s="19" t="s">
        <v>7</v>
      </c>
      <c r="E94" s="17">
        <f>SUMIF(atleti!$D$238:$D$250,$C94,atleti!F$238:F$250)</f>
        <v>22</v>
      </c>
      <c r="F94" s="17">
        <f>SUMIF(atleti!$D$238:$D$250,$C94,atleti!H$238:H$250)</f>
        <v>14</v>
      </c>
      <c r="G94" s="17">
        <f>SUMIF(atleti!$D$238:$D$250,$C94,atleti!J$238:J$250)</f>
        <v>22</v>
      </c>
      <c r="H94" s="17">
        <f>SUMIF(atleti!$D$238:$D$250,$C94,atleti!K$238:K$250)</f>
        <v>0</v>
      </c>
      <c r="I94" s="17">
        <f>SUMIF(atleti!$D$238:$D$250,$C94,atleti!M$238:M$250)</f>
        <v>0</v>
      </c>
      <c r="J94" s="17">
        <f>SUMIF(atleti!$D$238:$D$250,$C94,atleti!P$238:P$250)</f>
        <v>0</v>
      </c>
      <c r="K94" s="17">
        <f>SUMIF(atleti!$D$238:$D$250,$C94,atleti!Q$238:Q$250)</f>
        <v>0</v>
      </c>
      <c r="L94" s="19">
        <f t="shared" si="6"/>
        <v>58</v>
      </c>
    </row>
    <row r="95" spans="1:12">
      <c r="A95" s="19">
        <v>4</v>
      </c>
      <c r="B95" s="38" t="s">
        <v>29</v>
      </c>
      <c r="C95" s="39">
        <v>749</v>
      </c>
      <c r="D95" s="19" t="s">
        <v>10</v>
      </c>
      <c r="E95" s="17">
        <f>SUMIF(atleti!$D$238:$D$250,$C95,atleti!F$238:F$250)</f>
        <v>20</v>
      </c>
      <c r="F95" s="17">
        <f>SUMIF(atleti!$D$238:$D$250,$C95,atleti!H$238:H$250)</f>
        <v>12</v>
      </c>
      <c r="G95" s="17">
        <f>SUMIF(atleti!$D$238:$D$250,$C95,atleti!J$238:J$250)</f>
        <v>0</v>
      </c>
      <c r="H95" s="17">
        <f>SUMIF(atleti!$D$238:$D$250,$C95,atleti!K$238:K$250)</f>
        <v>0</v>
      </c>
      <c r="I95" s="17">
        <f>SUMIF(atleti!$D$238:$D$250,$C95,atleti!M$238:M$250)</f>
        <v>0</v>
      </c>
      <c r="J95" s="17">
        <f>SUMIF(atleti!$D$238:$D$250,$C95,atleti!P$238:P$250)</f>
        <v>0</v>
      </c>
      <c r="K95" s="17">
        <f>SUMIF(atleti!$D$238:$D$250,$C95,atleti!Q$238:Q$250)</f>
        <v>0</v>
      </c>
      <c r="L95" s="19">
        <f t="shared" si="6"/>
        <v>32</v>
      </c>
    </row>
    <row r="96" spans="1:12">
      <c r="A96" s="19">
        <v>5</v>
      </c>
      <c r="B96" s="38" t="s">
        <v>62</v>
      </c>
      <c r="C96" s="39">
        <v>2104</v>
      </c>
      <c r="D96" s="19" t="s">
        <v>8</v>
      </c>
      <c r="E96" s="17">
        <f>SUMIF(atleti!$D$238:$D$250,$C96,atleti!F$238:F$250)</f>
        <v>6</v>
      </c>
      <c r="F96" s="17">
        <f>SUMIF(atleti!$D$238:$D$250,$C96,atleti!H$238:H$250)</f>
        <v>8</v>
      </c>
      <c r="G96" s="17">
        <f>SUMIF(atleti!$D$238:$D$250,$C96,atleti!J$238:J$250)</f>
        <v>16</v>
      </c>
      <c r="H96" s="17">
        <f>SUMIF(atleti!$D$238:$D$250,$C96,atleti!K$238:K$250)</f>
        <v>0</v>
      </c>
      <c r="I96" s="17">
        <f>SUMIF(atleti!$D$238:$D$250,$C96,atleti!M$238:M$250)</f>
        <v>0</v>
      </c>
      <c r="J96" s="17">
        <f>SUMIF(atleti!$D$238:$D$250,$C96,atleti!P$238:P$250)</f>
        <v>0</v>
      </c>
      <c r="K96" s="17">
        <f>SUMIF(atleti!$D$238:$D$250,$C96,atleti!Q$238:Q$250)</f>
        <v>0</v>
      </c>
      <c r="L96" s="19">
        <f t="shared" si="6"/>
        <v>30</v>
      </c>
    </row>
    <row r="97" spans="1:12">
      <c r="A97" s="19">
        <v>6</v>
      </c>
      <c r="B97" s="38" t="s">
        <v>95</v>
      </c>
      <c r="C97" s="39">
        <v>949</v>
      </c>
      <c r="D97" s="19" t="s">
        <v>7</v>
      </c>
      <c r="E97" s="17">
        <f>SUMIF(atleti!$D$238:$D$250,$C97,atleti!F$238:F$250)</f>
        <v>20</v>
      </c>
      <c r="F97" s="17">
        <f>SUMIF(atleti!$D$238:$D$250,$C97,atleti!H$238:H$250)</f>
        <v>0</v>
      </c>
      <c r="G97" s="17">
        <f>SUMIF(atleti!$D$238:$D$250,$C97,atleti!J$238:J$250)</f>
        <v>0</v>
      </c>
      <c r="H97" s="17">
        <f>SUMIF(atleti!$D$238:$D$250,$C97,atleti!K$238:K$250)</f>
        <v>0</v>
      </c>
      <c r="I97" s="17">
        <f>SUMIF(atleti!$D$238:$D$250,$C97,atleti!M$238:M$250)</f>
        <v>0</v>
      </c>
      <c r="J97" s="17">
        <f>SUMIF(atleti!$D$238:$D$250,$C97,atleti!P$238:P$250)</f>
        <v>0</v>
      </c>
      <c r="K97" s="17">
        <f>SUMIF(atleti!$D$238:$D$250,$C97,atleti!Q$238:Q$250)</f>
        <v>0</v>
      </c>
      <c r="L97" s="19">
        <f t="shared" si="6"/>
        <v>20</v>
      </c>
    </row>
    <row r="98" spans="1:12">
      <c r="A98" s="19">
        <v>7</v>
      </c>
      <c r="B98" s="38" t="s">
        <v>33</v>
      </c>
      <c r="C98" s="39">
        <v>3051</v>
      </c>
      <c r="D98" s="19" t="s">
        <v>8</v>
      </c>
      <c r="E98" s="17">
        <f>SUMIF(atleti!$D$238:$D$250,$C98,atleti!F$238:F$250)</f>
        <v>0</v>
      </c>
      <c r="F98" s="17">
        <f>SUMIF(atleti!$D$238:$D$250,$C98,atleti!H$238:H$250)</f>
        <v>0</v>
      </c>
      <c r="G98" s="17">
        <f>SUMIF(atleti!$D$238:$D$250,$C98,atleti!J$238:J$250)</f>
        <v>4</v>
      </c>
      <c r="H98" s="17">
        <f>SUMIF(atleti!$D$238:$D$250,$C98,atleti!K$238:K$250)</f>
        <v>0</v>
      </c>
      <c r="I98" s="17">
        <f>SUMIF(atleti!$D$238:$D$250,$C98,atleti!M$238:M$250)</f>
        <v>0</v>
      </c>
      <c r="J98" s="17">
        <f>SUMIF(atleti!$D$238:$D$250,$C98,atleti!P$238:P$250)</f>
        <v>0</v>
      </c>
      <c r="K98" s="17">
        <f>SUMIF(atleti!$D$238:$D$250,$C98,atleti!Q$238:Q$250)</f>
        <v>0</v>
      </c>
      <c r="L98" s="19">
        <f t="shared" si="6"/>
        <v>4</v>
      </c>
    </row>
    <row r="99" spans="1:12">
      <c r="A99" s="19">
        <v>8</v>
      </c>
      <c r="B99" s="38" t="s">
        <v>172</v>
      </c>
      <c r="C99" s="39">
        <v>665</v>
      </c>
      <c r="D99" s="19" t="s">
        <v>9</v>
      </c>
      <c r="E99" s="17">
        <f>SUMIF(atleti!$D$238:$D$250,$C99,atleti!F$238:F$250)</f>
        <v>0</v>
      </c>
      <c r="F99" s="17">
        <f>SUMIF(atleti!$D$238:$D$250,$C99,atleti!H$238:H$250)</f>
        <v>0</v>
      </c>
      <c r="G99" s="17">
        <f>SUMIF(atleti!$D$238:$D$250,$C99,atleti!J$238:J$250)</f>
        <v>2</v>
      </c>
      <c r="H99" s="17">
        <f>SUMIF(atleti!$D$238:$D$250,$C99,atleti!K$238:K$250)</f>
        <v>0</v>
      </c>
      <c r="I99" s="17">
        <f>SUMIF(atleti!$D$238:$D$250,$C99,atleti!M$238:M$250)</f>
        <v>0</v>
      </c>
      <c r="J99" s="17">
        <f>SUMIF(atleti!$D$238:$D$250,$C99,atleti!P$238:P$250)</f>
        <v>0</v>
      </c>
      <c r="K99" s="17">
        <f>SUMIF(atleti!$D$238:$D$250,$C99,atleti!Q$238:Q$250)</f>
        <v>0</v>
      </c>
      <c r="L99" s="19">
        <f t="shared" si="6"/>
        <v>2</v>
      </c>
    </row>
    <row r="100" spans="1:12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7"/>
    </row>
    <row r="101" spans="1:12" ht="18">
      <c r="A101" s="58" t="s">
        <v>25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60"/>
    </row>
    <row r="102" spans="1:12" ht="12.95" customHeight="1">
      <c r="A102" s="5"/>
      <c r="B102" s="6" t="s">
        <v>15</v>
      </c>
      <c r="C102" s="7" t="s">
        <v>44</v>
      </c>
      <c r="D102" s="7" t="s">
        <v>0</v>
      </c>
      <c r="E102" s="8">
        <v>1</v>
      </c>
      <c r="F102" s="7">
        <v>2</v>
      </c>
      <c r="G102" s="7">
        <v>3</v>
      </c>
      <c r="H102" s="7">
        <v>4</v>
      </c>
      <c r="I102" s="7">
        <v>5</v>
      </c>
      <c r="J102" s="7">
        <v>6</v>
      </c>
      <c r="K102" s="7" t="s">
        <v>12</v>
      </c>
      <c r="L102" s="9" t="s">
        <v>13</v>
      </c>
    </row>
    <row r="103" spans="1:12">
      <c r="A103" s="19">
        <v>1</v>
      </c>
      <c r="B103" s="38" t="s">
        <v>30</v>
      </c>
      <c r="C103" s="39">
        <v>550</v>
      </c>
      <c r="D103" s="19" t="s">
        <v>9</v>
      </c>
      <c r="E103" s="17">
        <f>SUMIF(atleti!$D$254:$D$265,$C103,atleti!F$254:F$265)</f>
        <v>40</v>
      </c>
      <c r="F103" s="17">
        <f>SUMIF(atleti!$D$254:$D$265,$C103,atleti!H$254:H$265)</f>
        <v>48</v>
      </c>
      <c r="G103" s="17">
        <f>SUMIF(atleti!$D$254:$D$265,$C103,atleti!J$254:J$265)</f>
        <v>56</v>
      </c>
      <c r="H103" s="17">
        <f>SUMIF(atleti!$D$254:$D$265,$C103,atleti!K$254:K$265)</f>
        <v>0</v>
      </c>
      <c r="I103" s="17">
        <f>SUMIF(atleti!$D$254:$D$265,$C103,atleti!M$254:M$265)</f>
        <v>0</v>
      </c>
      <c r="J103" s="17">
        <f>SUMIF(atleti!$D$254:$D$265,$C103,atleti!P$254:P$265)</f>
        <v>0</v>
      </c>
      <c r="K103" s="17">
        <f>SUMIF(atleti!$D$254:$D$265,$C103,atleti!Q$254:Q$265)</f>
        <v>12</v>
      </c>
      <c r="L103" s="43">
        <f t="shared" ref="L103:L109" si="7">+E103+F103+G103+H103+I103+J103+K103</f>
        <v>156</v>
      </c>
    </row>
    <row r="104" spans="1:12">
      <c r="A104" s="19">
        <v>2</v>
      </c>
      <c r="B104" s="38" t="s">
        <v>29</v>
      </c>
      <c r="C104" s="39">
        <v>749</v>
      </c>
      <c r="D104" s="19" t="s">
        <v>10</v>
      </c>
      <c r="E104" s="17">
        <f>SUMIF(atleti!$D$254:$D$265,$C104,atleti!F$254:F$265)</f>
        <v>42</v>
      </c>
      <c r="F104" s="17">
        <f>SUMIF(atleti!$D$254:$D$265,$C104,atleti!H$254:H$265)</f>
        <v>31</v>
      </c>
      <c r="G104" s="17">
        <f>SUMIF(atleti!$D$254:$D$265,$C104,atleti!J$254:J$265)</f>
        <v>46</v>
      </c>
      <c r="H104" s="17">
        <f>SUMIF(atleti!$D$254:$D$265,$C104,atleti!K$254:K$265)</f>
        <v>0</v>
      </c>
      <c r="I104" s="17">
        <f>SUMIF(atleti!$D$254:$D$265,$C104,atleti!M$254:M$265)</f>
        <v>0</v>
      </c>
      <c r="J104" s="17">
        <f>SUMIF(atleti!$D$254:$D$265,$C104,atleti!P$254:P$265)</f>
        <v>0</v>
      </c>
      <c r="K104" s="17">
        <f>SUMIF(atleti!$D$254:$D$265,$C104,atleti!Q$254:Q$265)</f>
        <v>0</v>
      </c>
      <c r="L104" s="19">
        <f t="shared" si="7"/>
        <v>119</v>
      </c>
    </row>
    <row r="105" spans="1:12">
      <c r="A105" s="19">
        <v>3</v>
      </c>
      <c r="B105" s="38" t="s">
        <v>32</v>
      </c>
      <c r="C105" s="42">
        <v>955</v>
      </c>
      <c r="D105" s="19" t="s">
        <v>8</v>
      </c>
      <c r="E105" s="17">
        <f>SUMIF(atleti!$D$254:$D$265,$C105,atleti!F$254:F$265)</f>
        <v>16</v>
      </c>
      <c r="F105" s="17">
        <f>SUMIF(atleti!$D$254:$D$265,$C105,atleti!H$254:H$265)</f>
        <v>20</v>
      </c>
      <c r="G105" s="17">
        <f>SUMIF(atleti!$D$254:$D$265,$C105,atleti!J$254:J$265)</f>
        <v>40</v>
      </c>
      <c r="H105" s="17">
        <f>SUMIF(atleti!$D$254:$D$265,$C105,atleti!K$254:K$265)</f>
        <v>0</v>
      </c>
      <c r="I105" s="17">
        <f>SUMIF(atleti!$D$254:$D$265,$C105,atleti!M$254:M$265)</f>
        <v>0</v>
      </c>
      <c r="J105" s="17">
        <f>SUMIF(atleti!$D$254:$D$265,$C105,atleti!P$254:P$265)</f>
        <v>0</v>
      </c>
      <c r="K105" s="17">
        <f>SUMIF(atleti!$D$254:$D$265,$C105,atleti!Q$254:Q$265)</f>
        <v>6</v>
      </c>
      <c r="L105" s="19">
        <f t="shared" si="7"/>
        <v>82</v>
      </c>
    </row>
    <row r="106" spans="1:12">
      <c r="A106" s="19">
        <v>4</v>
      </c>
      <c r="B106" s="38" t="s">
        <v>31</v>
      </c>
      <c r="C106" s="39">
        <v>376</v>
      </c>
      <c r="D106" s="19" t="s">
        <v>7</v>
      </c>
      <c r="E106" s="17">
        <f>SUMIF(atleti!$D$254:$D$265,$C106,atleti!F$254:F$265)</f>
        <v>12</v>
      </c>
      <c r="F106" s="17">
        <f>SUMIF(atleti!$D$254:$D$265,$C106,atleti!H$254:H$265)</f>
        <v>12</v>
      </c>
      <c r="G106" s="17">
        <f>SUMIF(atleti!$D$254:$D$265,$C106,atleti!J$254:J$265)</f>
        <v>16</v>
      </c>
      <c r="H106" s="17">
        <f>SUMIF(atleti!$D$254:$D$265,$C106,atleti!K$254:K$265)</f>
        <v>0</v>
      </c>
      <c r="I106" s="17">
        <f>SUMIF(atleti!$D$254:$D$265,$C106,atleti!M$254:M$265)</f>
        <v>0</v>
      </c>
      <c r="J106" s="17">
        <f>SUMIF(atleti!$D$254:$D$265,$C106,atleti!P$254:P$265)</f>
        <v>0</v>
      </c>
      <c r="K106" s="17">
        <f>SUMIF(atleti!$D$254:$D$265,$C106,atleti!Q$254:Q$265)</f>
        <v>6</v>
      </c>
      <c r="L106" s="19">
        <f t="shared" si="7"/>
        <v>46</v>
      </c>
    </row>
    <row r="107" spans="1:12">
      <c r="A107" s="19">
        <v>5</v>
      </c>
      <c r="B107" s="40" t="s">
        <v>150</v>
      </c>
      <c r="C107" s="19">
        <v>3414</v>
      </c>
      <c r="D107" s="19" t="s">
        <v>34</v>
      </c>
      <c r="E107" s="17">
        <f>SUMIF(atleti!$D$254:$D$265,$C107,atleti!F$254:F$265)</f>
        <v>0</v>
      </c>
      <c r="F107" s="17">
        <f>SUMIF(atleti!$D$254:$D$265,$C107,atleti!H$254:H$265)</f>
        <v>3</v>
      </c>
      <c r="G107" s="17">
        <f>SUMIF(atleti!$D$254:$D$265,$C107,atleti!J$254:J$265)</f>
        <v>6</v>
      </c>
      <c r="H107" s="17">
        <f>SUMIF(atleti!$D$254:$D$265,$C107,atleti!K$254:K$265)</f>
        <v>0</v>
      </c>
      <c r="I107" s="17">
        <f>SUMIF(atleti!$D$254:$D$265,$C107,atleti!M$254:M$265)</f>
        <v>0</v>
      </c>
      <c r="J107" s="17">
        <f>SUMIF(atleti!$D$254:$D$265,$C107,atleti!P$254:P$265)</f>
        <v>0</v>
      </c>
      <c r="K107" s="17">
        <f>SUMIF(atleti!$D$254:$D$265,$C107,atleti!Q$254:Q$265)</f>
        <v>0</v>
      </c>
      <c r="L107" s="19">
        <f t="shared" si="7"/>
        <v>9</v>
      </c>
    </row>
    <row r="108" spans="1:12">
      <c r="A108" s="19">
        <v>6</v>
      </c>
      <c r="B108" s="38" t="s">
        <v>95</v>
      </c>
      <c r="C108" s="39">
        <v>949</v>
      </c>
      <c r="D108" s="19" t="s">
        <v>7</v>
      </c>
      <c r="E108" s="17">
        <f>SUMIF(atleti!$D$254:$D$265,$C108,atleti!F$254:F$265)</f>
        <v>8</v>
      </c>
      <c r="F108" s="17">
        <f>SUMIF(atleti!$D$254:$D$265,$C108,atleti!H$254:H$265)</f>
        <v>0</v>
      </c>
      <c r="G108" s="17">
        <f>SUMIF(atleti!$D$254:$D$265,$C108,atleti!J$254:J$265)</f>
        <v>0</v>
      </c>
      <c r="H108" s="17">
        <f>SUMIF(atleti!$D$254:$D$265,$C108,atleti!K$254:K$265)</f>
        <v>0</v>
      </c>
      <c r="I108" s="17">
        <f>SUMIF(atleti!$D$254:$D$265,$C108,atleti!M$254:M$265)</f>
        <v>0</v>
      </c>
      <c r="J108" s="17">
        <f>SUMIF(atleti!$D$254:$D$265,$C108,atleti!P$254:P$265)</f>
        <v>0</v>
      </c>
      <c r="K108" s="17">
        <f>SUMIF(atleti!$D$254:$D$265,$C108,atleti!Q$254:Q$265)</f>
        <v>0</v>
      </c>
      <c r="L108" s="19">
        <f t="shared" si="7"/>
        <v>8</v>
      </c>
    </row>
    <row r="109" spans="1:12">
      <c r="A109" s="19">
        <v>7</v>
      </c>
      <c r="B109" s="38" t="s">
        <v>33</v>
      </c>
      <c r="C109" s="39">
        <v>3051</v>
      </c>
      <c r="D109" s="19" t="s">
        <v>8</v>
      </c>
      <c r="E109" s="17">
        <f>SUMIF(atleti!$D$254:$D$265,$C109,atleti!F$254:F$265)</f>
        <v>0</v>
      </c>
      <c r="F109" s="17">
        <f>SUMIF(atleti!$D$254:$D$265,$C109,atleti!H$254:H$265)</f>
        <v>1</v>
      </c>
      <c r="G109" s="17">
        <f>SUMIF(atleti!$D$254:$D$265,$C109,atleti!J$254:J$265)</f>
        <v>0</v>
      </c>
      <c r="H109" s="17">
        <f>SUMIF(atleti!$D$254:$D$265,$C109,atleti!K$254:K$265)</f>
        <v>0</v>
      </c>
      <c r="I109" s="17">
        <f>SUMIF(atleti!$D$254:$D$265,$C109,atleti!M$254:M$265)</f>
        <v>0</v>
      </c>
      <c r="J109" s="17">
        <f>SUMIF(atleti!$D$254:$D$265,$C109,atleti!P$254:P$265)</f>
        <v>0</v>
      </c>
      <c r="K109" s="17">
        <f>SUMIF(atleti!$D$254:$D$265,$C109,atleti!Q$254:Q$265)</f>
        <v>0</v>
      </c>
      <c r="L109" s="19">
        <f t="shared" si="7"/>
        <v>1</v>
      </c>
    </row>
    <row r="110" spans="1:12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7"/>
    </row>
    <row r="111" spans="1:12" ht="18">
      <c r="A111" s="58" t="s">
        <v>39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 ht="12.95" customHeight="1">
      <c r="A112" s="5"/>
      <c r="B112" s="6" t="s">
        <v>15</v>
      </c>
      <c r="C112" s="7" t="s">
        <v>44</v>
      </c>
      <c r="D112" s="7" t="s">
        <v>0</v>
      </c>
      <c r="E112" s="8">
        <v>1</v>
      </c>
      <c r="F112" s="7">
        <v>2</v>
      </c>
      <c r="G112" s="7">
        <v>3</v>
      </c>
      <c r="H112" s="7">
        <v>4</v>
      </c>
      <c r="I112" s="7">
        <v>5</v>
      </c>
      <c r="J112" s="7">
        <v>6</v>
      </c>
      <c r="K112" s="7" t="s">
        <v>12</v>
      </c>
      <c r="L112" s="9" t="s">
        <v>13</v>
      </c>
    </row>
    <row r="113" spans="1:13">
      <c r="A113" s="19">
        <v>1</v>
      </c>
      <c r="B113" s="38" t="s">
        <v>29</v>
      </c>
      <c r="C113" s="39">
        <v>749</v>
      </c>
      <c r="D113" s="19" t="s">
        <v>10</v>
      </c>
      <c r="E113" s="17">
        <f>SUMIF(atleti!$D$269:$D$280,$C113,atleti!F$269:F$280)</f>
        <v>48</v>
      </c>
      <c r="F113" s="17">
        <f>SUMIF(atleti!$D$269:$D$280,$C113,atleti!H$269:H$280)</f>
        <v>48</v>
      </c>
      <c r="G113" s="17">
        <f>SUMIF(atleti!$D$269:$D$280,$C113,atleti!J$269:J$280)</f>
        <v>96</v>
      </c>
      <c r="H113" s="17">
        <f>SUMIF(atleti!$D$269:$D$280,$C113,atleti!K$269:K$280)</f>
        <v>0</v>
      </c>
      <c r="I113" s="17">
        <f>SUMIF(atleti!$D$269:$D$280,$C113,atleti!M$269:M$280)</f>
        <v>0</v>
      </c>
      <c r="J113" s="17">
        <f>SUMIF(atleti!$D$269:$D$280,$C113,atleti!P$269:P$280)</f>
        <v>0</v>
      </c>
      <c r="K113" s="17">
        <f>SUMIF(atleti!$D$269:$D$280,$C113,atleti!Q$269:Q$280)</f>
        <v>18</v>
      </c>
      <c r="L113" s="43">
        <f>+E113+F113+G113+H113+I113+J113+K113</f>
        <v>210</v>
      </c>
    </row>
    <row r="114" spans="1:13">
      <c r="A114" s="19">
        <v>2</v>
      </c>
      <c r="B114" s="38" t="s">
        <v>30</v>
      </c>
      <c r="C114" s="39">
        <v>550</v>
      </c>
      <c r="D114" s="19" t="s">
        <v>9</v>
      </c>
      <c r="E114" s="17">
        <f>SUMIF(atleti!$D$269:$D$280,$C114,atleti!F$269:F$280)</f>
        <v>48</v>
      </c>
      <c r="F114" s="17">
        <f>SUMIF(atleti!$D$269:$D$280,$C114,atleti!H$269:H$280)</f>
        <v>36</v>
      </c>
      <c r="G114" s="17">
        <f>SUMIF(atleti!$D$269:$D$280,$C114,atleti!J$269:J$280)</f>
        <v>16</v>
      </c>
      <c r="H114" s="17">
        <f>SUMIF(atleti!$D$269:$D$280,$C114,atleti!K$269:K$280)</f>
        <v>0</v>
      </c>
      <c r="I114" s="17">
        <f>SUMIF(atleti!$D$269:$D$280,$C114,atleti!M$269:M$280)</f>
        <v>0</v>
      </c>
      <c r="J114" s="17">
        <f>SUMIF(atleti!$D$269:$D$280,$C114,atleti!P$269:P$280)</f>
        <v>0</v>
      </c>
      <c r="K114" s="17">
        <f>SUMIF(atleti!$D$269:$D$280,$C114,atleti!Q$269:Q$280)</f>
        <v>12</v>
      </c>
      <c r="L114" s="17">
        <f>+E114+F114+G114+H114+I114+J114+K114</f>
        <v>112</v>
      </c>
      <c r="M114" s="46"/>
    </row>
    <row r="115" spans="1:13">
      <c r="A115" s="19">
        <v>3</v>
      </c>
      <c r="B115" s="40" t="s">
        <v>150</v>
      </c>
      <c r="C115" s="19">
        <v>3414</v>
      </c>
      <c r="D115" s="19" t="s">
        <v>34</v>
      </c>
      <c r="E115" s="17">
        <f>SUMIF(atleti!$D$269:$D$280,$C115,atleti!F$269:F$280)</f>
        <v>0</v>
      </c>
      <c r="F115" s="17">
        <f>SUMIF(atleti!$D$269:$D$280,$C115,atleti!H$269:H$280)</f>
        <v>17</v>
      </c>
      <c r="G115" s="17">
        <f>SUMIF(atleti!$D$269:$D$280,$C115,atleti!J$269:J$280)</f>
        <v>50</v>
      </c>
      <c r="H115" s="17">
        <f>SUMIF(atleti!$D$269:$D$280,$C115,atleti!K$269:K$280)</f>
        <v>0</v>
      </c>
      <c r="I115" s="17">
        <f>SUMIF(atleti!$D$269:$D$280,$C115,atleti!M$269:M$280)</f>
        <v>0</v>
      </c>
      <c r="J115" s="17">
        <f>SUMIF(atleti!$D$269:$D$280,$C115,atleti!P$269:P$280)</f>
        <v>0</v>
      </c>
      <c r="K115" s="17">
        <f>SUMIF(atleti!$D$269:$D$280,$C115,atleti!Q$269:Q$280)</f>
        <v>0</v>
      </c>
      <c r="L115" s="19">
        <f>+E115+F115+G115+H115+I115+J115+K115</f>
        <v>67</v>
      </c>
    </row>
    <row r="116" spans="1:13">
      <c r="A116" s="19">
        <v>4</v>
      </c>
      <c r="B116" s="38" t="s">
        <v>33</v>
      </c>
      <c r="C116" s="39">
        <v>3051</v>
      </c>
      <c r="D116" s="19" t="s">
        <v>8</v>
      </c>
      <c r="E116" s="17">
        <f>SUMIF(atleti!$D$269:$D$280,$C116,atleti!F$269:F$280)</f>
        <v>0</v>
      </c>
      <c r="F116" s="17">
        <f>SUMIF(atleti!$D$269:$D$280,$C116,atleti!H$269:H$280)</f>
        <v>2</v>
      </c>
      <c r="G116" s="17">
        <f>SUMIF(atleti!$D$269:$D$280,$C116,atleti!J$269:J$280)</f>
        <v>2</v>
      </c>
      <c r="H116" s="17">
        <f>SUMIF(atleti!$D$269:$D$280,$C116,atleti!K$269:K$280)</f>
        <v>0</v>
      </c>
      <c r="I116" s="17">
        <f>SUMIF(atleti!$D$269:$D$280,$C116,atleti!M$269:M$280)</f>
        <v>0</v>
      </c>
      <c r="J116" s="17">
        <f>SUMIF(atleti!$D$269:$D$280,$C116,atleti!P$269:P$280)</f>
        <v>0</v>
      </c>
      <c r="K116" s="17">
        <f>SUMIF(atleti!$D$269:$D$280,$C116,atleti!Q$269:Q$280)</f>
        <v>0</v>
      </c>
      <c r="L116" s="19">
        <f>+E116+F116+G116+H116+I116+J116+K116</f>
        <v>4</v>
      </c>
    </row>
    <row r="117" spans="1:13">
      <c r="A117" s="5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7"/>
    </row>
    <row r="118" spans="1:13" ht="18">
      <c r="A118" s="58" t="s">
        <v>68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60"/>
    </row>
    <row r="119" spans="1:13" ht="12.95" customHeight="1">
      <c r="A119" s="5"/>
      <c r="B119" s="6" t="s">
        <v>15</v>
      </c>
      <c r="C119" s="7" t="s">
        <v>44</v>
      </c>
      <c r="D119" s="7" t="s">
        <v>0</v>
      </c>
      <c r="E119" s="8">
        <v>1</v>
      </c>
      <c r="F119" s="7">
        <v>2</v>
      </c>
      <c r="G119" s="7">
        <v>3</v>
      </c>
      <c r="H119" s="7">
        <v>4</v>
      </c>
      <c r="I119" s="7">
        <v>5</v>
      </c>
      <c r="J119" s="7">
        <v>6</v>
      </c>
      <c r="K119" s="7" t="s">
        <v>12</v>
      </c>
      <c r="L119" s="50" t="s">
        <v>13</v>
      </c>
    </row>
    <row r="120" spans="1:13">
      <c r="A120" s="19">
        <v>1</v>
      </c>
      <c r="B120" s="38" t="s">
        <v>30</v>
      </c>
      <c r="C120" s="39">
        <v>550</v>
      </c>
      <c r="D120" s="19" t="s">
        <v>9</v>
      </c>
      <c r="E120" s="17">
        <f>SUMIF(atleti!$D$284:$D$290,$C120,atleti!F$284:F$290)</f>
        <v>36</v>
      </c>
      <c r="F120" s="17">
        <f>SUMIF(atleti!$D$284:$D$290,$C120,atleti!H$284:H$290)</f>
        <v>36</v>
      </c>
      <c r="G120" s="17">
        <f>SUMIF(atleti!$D$284:$D$290,$C120,atleti!J$284:J$290)</f>
        <v>40</v>
      </c>
      <c r="H120" s="17">
        <f>SUMIF(atleti!$D$284:$D$290,$C120,atleti!K$284:K$290)</f>
        <v>0</v>
      </c>
      <c r="I120" s="17">
        <f>SUMIF(atleti!$D$284:$D$290,$C120,atleti!M$284:M$290)</f>
        <v>0</v>
      </c>
      <c r="J120" s="17">
        <f>SUMIF(atleti!$D$284:$D$290,$C120,atleti!P$284:P$290)</f>
        <v>0</v>
      </c>
      <c r="K120" s="17">
        <f>SUMIF(atleti!$D$284:$D$290,$C120,atleti!Q$284:Q$290)</f>
        <v>0</v>
      </c>
      <c r="L120" s="43">
        <f>+E120+F120+G120+H120+I120+J120+K120</f>
        <v>112</v>
      </c>
      <c r="M120" s="48"/>
    </row>
    <row r="121" spans="1:13">
      <c r="A121" s="19">
        <v>2</v>
      </c>
      <c r="B121" s="38" t="s">
        <v>61</v>
      </c>
      <c r="C121" s="39">
        <v>2695</v>
      </c>
      <c r="D121" s="19" t="s">
        <v>10</v>
      </c>
      <c r="E121" s="17">
        <f>SUMIF(atleti!$D$284:$D$290,$C121,atleti!F$284:F$290)</f>
        <v>0</v>
      </c>
      <c r="F121" s="17">
        <f>SUMIF(atleti!$D$284:$D$290,$C121,atleti!H$284:H$290)</f>
        <v>24</v>
      </c>
      <c r="G121" s="17">
        <f>SUMIF(atleti!$D$284:$D$290,$C121,atleti!J$284:J$290)</f>
        <v>28</v>
      </c>
      <c r="H121" s="17">
        <f>SUMIF(atleti!$D$284:$D$290,$C121,atleti!K$284:K$290)</f>
        <v>0</v>
      </c>
      <c r="I121" s="17">
        <f>SUMIF(atleti!$D$284:$D$290,$C121,atleti!M$284:M$290)</f>
        <v>0</v>
      </c>
      <c r="J121" s="17">
        <f>SUMIF(atleti!$D$284:$D$290,$C121,atleti!P$284:P$290)</f>
        <v>0</v>
      </c>
      <c r="K121" s="17">
        <f>SUMIF(atleti!$D$284:$D$290,$C121,atleti!Q$284:Q$290)</f>
        <v>0</v>
      </c>
      <c r="L121" s="19">
        <f>+E121+F121+G121+H121+I121+J121+K121</f>
        <v>52</v>
      </c>
      <c r="M121" s="46"/>
    </row>
    <row r="122" spans="1:13">
      <c r="A122" s="19">
        <v>3</v>
      </c>
      <c r="B122" s="40" t="s">
        <v>150</v>
      </c>
      <c r="C122" s="19">
        <v>3414</v>
      </c>
      <c r="D122" s="19" t="s">
        <v>34</v>
      </c>
      <c r="E122" s="17">
        <f>SUMIF(atleti!$D$284:$D$290,$C122,atleti!F$284:F$290)</f>
        <v>0</v>
      </c>
      <c r="F122" s="17">
        <f>SUMIF(atleti!$D$284:$D$290,$C122,atleti!H$284:H$290)</f>
        <v>20</v>
      </c>
      <c r="G122" s="17">
        <f>SUMIF(atleti!$D$284:$D$290,$C122,atleti!J$284:J$290)</f>
        <v>32</v>
      </c>
      <c r="H122" s="17">
        <f>SUMIF(atleti!$D$284:$D$290,$C122,atleti!K$284:K$290)</f>
        <v>0</v>
      </c>
      <c r="I122" s="17">
        <f>SUMIF(atleti!$D$284:$D$290,$C122,atleti!M$284:M$290)</f>
        <v>0</v>
      </c>
      <c r="J122" s="17">
        <f>SUMIF(atleti!$D$284:$D$290,$C122,atleti!P$284:P$290)</f>
        <v>0</v>
      </c>
      <c r="K122" s="17">
        <f>SUMIF(atleti!$D$284:$D$290,$C122,atleti!Q$284:Q$290)</f>
        <v>0</v>
      </c>
      <c r="L122" s="17">
        <f>+E122+F122+G122+H122+I122+J122+K122</f>
        <v>52</v>
      </c>
      <c r="M122" s="46"/>
    </row>
    <row r="123" spans="1:13" ht="12.95" customHeight="1">
      <c r="A123" s="19">
        <v>4</v>
      </c>
      <c r="B123" s="38" t="s">
        <v>33</v>
      </c>
      <c r="C123" s="39">
        <v>3051</v>
      </c>
      <c r="D123" s="19" t="s">
        <v>8</v>
      </c>
      <c r="E123" s="17">
        <f>SUMIF(atleti!$D$284:$D$290,$C123,atleti!F$284:F$290)</f>
        <v>0</v>
      </c>
      <c r="F123" s="17">
        <f>SUMIF(atleti!$D$284:$D$290,$C123,atleti!H$284:H$290)</f>
        <v>12</v>
      </c>
      <c r="G123" s="17">
        <f>SUMIF(atleti!$D$284:$D$290,$C123,atleti!J$284:J$290)</f>
        <v>24</v>
      </c>
      <c r="H123" s="17">
        <f>SUMIF(atleti!$D$284:$D$290,$C123,atleti!K$284:K$290)</f>
        <v>0</v>
      </c>
      <c r="I123" s="17">
        <f>SUMIF(atleti!$D$284:$D$290,$C123,atleti!M$284:M$290)</f>
        <v>0</v>
      </c>
      <c r="J123" s="17">
        <f>SUMIF(atleti!$D$284:$D$290,$C123,atleti!P$284:P$290)</f>
        <v>0</v>
      </c>
      <c r="K123" s="17">
        <f>SUMIF(atleti!$D$284:$D$290,$C123,atleti!Q$284:Q$290)</f>
        <v>0</v>
      </c>
      <c r="L123" s="49">
        <f>+E123+F123+G123+H123+I123+J123+K123</f>
        <v>36</v>
      </c>
      <c r="M123" s="46"/>
    </row>
    <row r="124" spans="1:13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73"/>
    </row>
    <row r="125" spans="1:13" ht="18">
      <c r="A125" s="58" t="s">
        <v>26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60"/>
    </row>
    <row r="126" spans="1:13" ht="12.95" customHeight="1">
      <c r="A126" s="5"/>
      <c r="B126" s="6" t="s">
        <v>15</v>
      </c>
      <c r="C126" s="7" t="s">
        <v>44</v>
      </c>
      <c r="D126" s="7" t="s">
        <v>0</v>
      </c>
      <c r="E126" s="8">
        <v>1</v>
      </c>
      <c r="F126" s="7">
        <v>2</v>
      </c>
      <c r="G126" s="7">
        <v>3</v>
      </c>
      <c r="H126" s="7">
        <v>4</v>
      </c>
      <c r="I126" s="7">
        <v>5</v>
      </c>
      <c r="J126" s="7">
        <v>6</v>
      </c>
      <c r="K126" s="7" t="s">
        <v>12</v>
      </c>
      <c r="L126" s="9" t="s">
        <v>13</v>
      </c>
    </row>
    <row r="127" spans="1:13">
      <c r="A127" s="19">
        <v>1</v>
      </c>
      <c r="B127" s="38" t="s">
        <v>30</v>
      </c>
      <c r="C127" s="39">
        <v>550</v>
      </c>
      <c r="D127" s="19" t="s">
        <v>9</v>
      </c>
      <c r="E127" s="17">
        <f t="shared" ref="E127:K127" si="8">SUMIF($C$3:$C$123,"550",E$3:E$123)</f>
        <v>381</v>
      </c>
      <c r="F127" s="17">
        <f t="shared" si="8"/>
        <v>454</v>
      </c>
      <c r="G127" s="17">
        <f t="shared" si="8"/>
        <v>458</v>
      </c>
      <c r="H127" s="17">
        <f t="shared" si="8"/>
        <v>0</v>
      </c>
      <c r="I127" s="17">
        <f t="shared" si="8"/>
        <v>0</v>
      </c>
      <c r="J127" s="17">
        <f t="shared" si="8"/>
        <v>0</v>
      </c>
      <c r="K127" s="17">
        <f t="shared" si="8"/>
        <v>87</v>
      </c>
      <c r="L127" s="43">
        <f t="shared" ref="L127:L144" si="9">+E127+F127+G127+H127+I127+J127+K127</f>
        <v>1380</v>
      </c>
    </row>
    <row r="128" spans="1:13">
      <c r="A128" s="19">
        <v>2</v>
      </c>
      <c r="B128" s="38" t="s">
        <v>29</v>
      </c>
      <c r="C128" s="39">
        <v>749</v>
      </c>
      <c r="D128" s="19" t="s">
        <v>10</v>
      </c>
      <c r="E128" s="17">
        <f t="shared" ref="E128:K128" si="10">SUMIF($C$3:$C$123,"749",E$3:E$123)</f>
        <v>294</v>
      </c>
      <c r="F128" s="17">
        <f t="shared" si="10"/>
        <v>273</v>
      </c>
      <c r="G128" s="17">
        <f t="shared" si="10"/>
        <v>282</v>
      </c>
      <c r="H128" s="17">
        <f t="shared" si="10"/>
        <v>0</v>
      </c>
      <c r="I128" s="17">
        <f t="shared" si="10"/>
        <v>0</v>
      </c>
      <c r="J128" s="17">
        <f t="shared" si="10"/>
        <v>0</v>
      </c>
      <c r="K128" s="17">
        <f t="shared" si="10"/>
        <v>57</v>
      </c>
      <c r="L128" s="19">
        <f t="shared" si="9"/>
        <v>906</v>
      </c>
      <c r="M128" s="3"/>
    </row>
    <row r="129" spans="1:13" s="3" customFormat="1">
      <c r="A129" s="19">
        <v>3</v>
      </c>
      <c r="B129" s="38" t="s">
        <v>32</v>
      </c>
      <c r="C129" s="39">
        <v>955</v>
      </c>
      <c r="D129" s="19" t="s">
        <v>8</v>
      </c>
      <c r="E129" s="17">
        <f t="shared" ref="E129:K129" si="11">SUMIF($C$3:$C$123,"955",E$3:E$123)</f>
        <v>98</v>
      </c>
      <c r="F129" s="17">
        <f t="shared" si="11"/>
        <v>157</v>
      </c>
      <c r="G129" s="17">
        <f t="shared" si="11"/>
        <v>326</v>
      </c>
      <c r="H129" s="17">
        <f t="shared" si="11"/>
        <v>0</v>
      </c>
      <c r="I129" s="17">
        <f t="shared" si="11"/>
        <v>0</v>
      </c>
      <c r="J129" s="17">
        <f t="shared" si="11"/>
        <v>0</v>
      </c>
      <c r="K129" s="17">
        <f t="shared" si="11"/>
        <v>21</v>
      </c>
      <c r="L129" s="19">
        <f t="shared" si="9"/>
        <v>602</v>
      </c>
      <c r="M129" s="1"/>
    </row>
    <row r="130" spans="1:13">
      <c r="A130" s="19">
        <v>4</v>
      </c>
      <c r="B130" s="40" t="s">
        <v>150</v>
      </c>
      <c r="C130" s="19">
        <v>3414</v>
      </c>
      <c r="D130" s="19" t="s">
        <v>34</v>
      </c>
      <c r="E130" s="17">
        <f t="shared" ref="E130:K130" si="12">SUMIF($C$3:$C$123,"3414",E$3:E$123)</f>
        <v>86</v>
      </c>
      <c r="F130" s="17">
        <f t="shared" si="12"/>
        <v>161</v>
      </c>
      <c r="G130" s="17">
        <f t="shared" si="12"/>
        <v>226</v>
      </c>
      <c r="H130" s="17">
        <f t="shared" si="12"/>
        <v>0</v>
      </c>
      <c r="I130" s="17">
        <f t="shared" si="12"/>
        <v>0</v>
      </c>
      <c r="J130" s="17">
        <f t="shared" si="12"/>
        <v>0</v>
      </c>
      <c r="K130" s="17">
        <f t="shared" si="12"/>
        <v>0</v>
      </c>
      <c r="L130" s="19">
        <f t="shared" si="9"/>
        <v>473</v>
      </c>
      <c r="M130" s="3"/>
    </row>
    <row r="131" spans="1:13" s="3" customFormat="1">
      <c r="A131" s="19">
        <v>5</v>
      </c>
      <c r="B131" s="38" t="s">
        <v>33</v>
      </c>
      <c r="C131" s="42">
        <v>3051</v>
      </c>
      <c r="D131" s="19" t="s">
        <v>8</v>
      </c>
      <c r="E131" s="17">
        <f t="shared" ref="E131:K131" si="13">SUMIF($C$3:$C$123,"3051",E$3:E$123)</f>
        <v>115</v>
      </c>
      <c r="F131" s="17">
        <f t="shared" si="13"/>
        <v>66</v>
      </c>
      <c r="G131" s="17">
        <f t="shared" si="13"/>
        <v>168</v>
      </c>
      <c r="H131" s="17">
        <f t="shared" si="13"/>
        <v>0</v>
      </c>
      <c r="I131" s="17">
        <f t="shared" si="13"/>
        <v>0</v>
      </c>
      <c r="J131" s="17">
        <f t="shared" si="13"/>
        <v>0</v>
      </c>
      <c r="K131" s="17">
        <f t="shared" si="13"/>
        <v>30</v>
      </c>
      <c r="L131" s="19">
        <f t="shared" si="9"/>
        <v>379</v>
      </c>
    </row>
    <row r="132" spans="1:13" s="3" customFormat="1">
      <c r="A132" s="19">
        <v>6</v>
      </c>
      <c r="B132" s="40" t="s">
        <v>61</v>
      </c>
      <c r="C132" s="19">
        <v>2695</v>
      </c>
      <c r="D132" s="19" t="s">
        <v>10</v>
      </c>
      <c r="E132" s="17">
        <f t="shared" ref="E132:K132" si="14">SUMIF($C$3:$C$123,"2695",E$3:E$123)</f>
        <v>60</v>
      </c>
      <c r="F132" s="17">
        <f t="shared" si="14"/>
        <v>134</v>
      </c>
      <c r="G132" s="17">
        <f t="shared" si="14"/>
        <v>102</v>
      </c>
      <c r="H132" s="17">
        <f t="shared" si="14"/>
        <v>0</v>
      </c>
      <c r="I132" s="17">
        <f t="shared" si="14"/>
        <v>0</v>
      </c>
      <c r="J132" s="17">
        <f t="shared" si="14"/>
        <v>0</v>
      </c>
      <c r="K132" s="17">
        <f t="shared" si="14"/>
        <v>0</v>
      </c>
      <c r="L132" s="19">
        <f t="shared" si="9"/>
        <v>296</v>
      </c>
    </row>
    <row r="133" spans="1:13" s="3" customFormat="1">
      <c r="A133" s="19">
        <v>7</v>
      </c>
      <c r="B133" s="38" t="s">
        <v>31</v>
      </c>
      <c r="C133" s="39">
        <v>376</v>
      </c>
      <c r="D133" s="19" t="s">
        <v>7</v>
      </c>
      <c r="E133" s="17">
        <f t="shared" ref="E133:K133" si="15">SUMIF($C$3:$C$123,"376",E$3:E$123)</f>
        <v>82</v>
      </c>
      <c r="F133" s="17">
        <f t="shared" si="15"/>
        <v>66</v>
      </c>
      <c r="G133" s="17">
        <f t="shared" si="15"/>
        <v>118</v>
      </c>
      <c r="H133" s="17">
        <f t="shared" si="15"/>
        <v>0</v>
      </c>
      <c r="I133" s="17">
        <f t="shared" si="15"/>
        <v>0</v>
      </c>
      <c r="J133" s="17">
        <f t="shared" si="15"/>
        <v>0</v>
      </c>
      <c r="K133" s="17">
        <f t="shared" si="15"/>
        <v>12</v>
      </c>
      <c r="L133" s="19">
        <f t="shared" si="9"/>
        <v>278</v>
      </c>
      <c r="M133" s="1"/>
    </row>
    <row r="134" spans="1:13">
      <c r="A134" s="19">
        <v>8</v>
      </c>
      <c r="B134" s="38" t="s">
        <v>73</v>
      </c>
      <c r="C134" s="39">
        <v>3324</v>
      </c>
      <c r="D134" s="19" t="s">
        <v>8</v>
      </c>
      <c r="E134" s="17">
        <f t="shared" ref="E134:K134" si="16">SUMIF($C$3:$C$123,"3324",E$3:E$123)</f>
        <v>60</v>
      </c>
      <c r="F134" s="17">
        <f t="shared" si="16"/>
        <v>70</v>
      </c>
      <c r="G134" s="17">
        <f t="shared" si="16"/>
        <v>124</v>
      </c>
      <c r="H134" s="17">
        <f t="shared" si="16"/>
        <v>0</v>
      </c>
      <c r="I134" s="17">
        <f t="shared" si="16"/>
        <v>0</v>
      </c>
      <c r="J134" s="17">
        <f t="shared" si="16"/>
        <v>0</v>
      </c>
      <c r="K134" s="17">
        <f t="shared" si="16"/>
        <v>12</v>
      </c>
      <c r="L134" s="19">
        <f t="shared" si="9"/>
        <v>266</v>
      </c>
      <c r="M134" s="3"/>
    </row>
    <row r="135" spans="1:13" s="3" customFormat="1">
      <c r="A135" s="19">
        <v>9</v>
      </c>
      <c r="B135" s="38" t="s">
        <v>51</v>
      </c>
      <c r="C135" s="39">
        <v>437</v>
      </c>
      <c r="D135" s="19" t="s">
        <v>8</v>
      </c>
      <c r="E135" s="17">
        <f t="shared" ref="E135:K135" si="17">SUMIF($C$3:$C$123,"437",E$3:E$123)</f>
        <v>41</v>
      </c>
      <c r="F135" s="17">
        <f t="shared" si="17"/>
        <v>45</v>
      </c>
      <c r="G135" s="17">
        <f t="shared" si="17"/>
        <v>94</v>
      </c>
      <c r="H135" s="17">
        <f t="shared" si="17"/>
        <v>0</v>
      </c>
      <c r="I135" s="17">
        <f t="shared" si="17"/>
        <v>0</v>
      </c>
      <c r="J135" s="17">
        <f t="shared" si="17"/>
        <v>0</v>
      </c>
      <c r="K135" s="17">
        <f t="shared" si="17"/>
        <v>9</v>
      </c>
      <c r="L135" s="19">
        <f t="shared" si="9"/>
        <v>189</v>
      </c>
    </row>
    <row r="136" spans="1:13" s="3" customFormat="1">
      <c r="A136" s="19">
        <v>10</v>
      </c>
      <c r="B136" s="38" t="s">
        <v>62</v>
      </c>
      <c r="C136" s="39">
        <v>2104</v>
      </c>
      <c r="D136" s="19" t="s">
        <v>8</v>
      </c>
      <c r="E136" s="17">
        <f t="shared" ref="E136:K136" si="18">SUMIF($C$3:$C$123,"2104",E$3:E$123)</f>
        <v>46</v>
      </c>
      <c r="F136" s="17">
        <f t="shared" si="18"/>
        <v>49</v>
      </c>
      <c r="G136" s="17">
        <f t="shared" si="18"/>
        <v>92</v>
      </c>
      <c r="H136" s="17">
        <f t="shared" si="18"/>
        <v>0</v>
      </c>
      <c r="I136" s="17">
        <f t="shared" si="18"/>
        <v>0</v>
      </c>
      <c r="J136" s="17">
        <f t="shared" si="18"/>
        <v>0</v>
      </c>
      <c r="K136" s="17">
        <f t="shared" si="18"/>
        <v>0</v>
      </c>
      <c r="L136" s="19">
        <f t="shared" si="9"/>
        <v>187</v>
      </c>
    </row>
    <row r="137" spans="1:13" s="3" customFormat="1">
      <c r="A137" s="19">
        <v>11</v>
      </c>
      <c r="B137" s="38" t="s">
        <v>95</v>
      </c>
      <c r="C137" s="39">
        <v>949</v>
      </c>
      <c r="D137" s="19" t="s">
        <v>7</v>
      </c>
      <c r="E137" s="17">
        <f t="shared" ref="E137:K137" si="19">SUMIF($C$3:$C$123,"949",E$3:E$123)</f>
        <v>92</v>
      </c>
      <c r="F137" s="17">
        <f t="shared" si="19"/>
        <v>30</v>
      </c>
      <c r="G137" s="17">
        <f t="shared" si="19"/>
        <v>58</v>
      </c>
      <c r="H137" s="17">
        <f t="shared" si="19"/>
        <v>0</v>
      </c>
      <c r="I137" s="17">
        <f t="shared" si="19"/>
        <v>0</v>
      </c>
      <c r="J137" s="17">
        <f t="shared" si="19"/>
        <v>0</v>
      </c>
      <c r="K137" s="17">
        <f t="shared" si="19"/>
        <v>0</v>
      </c>
      <c r="L137" s="19">
        <f t="shared" si="9"/>
        <v>180</v>
      </c>
    </row>
    <row r="138" spans="1:13" s="3" customFormat="1">
      <c r="A138" s="19">
        <v>12</v>
      </c>
      <c r="B138" s="38" t="s">
        <v>57</v>
      </c>
      <c r="C138" s="39">
        <v>2938</v>
      </c>
      <c r="D138" s="19" t="s">
        <v>52</v>
      </c>
      <c r="E138" s="17">
        <f t="shared" ref="E138:K138" si="20">SUMIF($C$3:$C$123,"2938",E$3:E$123)</f>
        <v>44</v>
      </c>
      <c r="F138" s="17">
        <f t="shared" si="20"/>
        <v>49</v>
      </c>
      <c r="G138" s="17">
        <f t="shared" si="20"/>
        <v>58</v>
      </c>
      <c r="H138" s="17">
        <f t="shared" si="20"/>
        <v>0</v>
      </c>
      <c r="I138" s="17">
        <f t="shared" si="20"/>
        <v>0</v>
      </c>
      <c r="J138" s="17">
        <f t="shared" si="20"/>
        <v>0</v>
      </c>
      <c r="K138" s="17">
        <f t="shared" si="20"/>
        <v>0</v>
      </c>
      <c r="L138" s="19">
        <f t="shared" si="9"/>
        <v>151</v>
      </c>
    </row>
    <row r="139" spans="1:13" s="3" customFormat="1">
      <c r="A139" s="19">
        <v>13</v>
      </c>
      <c r="B139" s="38" t="s">
        <v>141</v>
      </c>
      <c r="C139" s="39">
        <v>3342</v>
      </c>
      <c r="D139" s="19" t="s">
        <v>9</v>
      </c>
      <c r="E139" s="17">
        <f t="shared" ref="E139:K139" si="21">SUMIF($C$3:$C$123,"3342",E$3:E$123)</f>
        <v>35</v>
      </c>
      <c r="F139" s="17">
        <f t="shared" si="21"/>
        <v>42</v>
      </c>
      <c r="G139" s="17">
        <f t="shared" si="21"/>
        <v>38</v>
      </c>
      <c r="H139" s="17">
        <f t="shared" si="21"/>
        <v>0</v>
      </c>
      <c r="I139" s="17">
        <f t="shared" si="21"/>
        <v>0</v>
      </c>
      <c r="J139" s="17">
        <f t="shared" si="21"/>
        <v>0</v>
      </c>
      <c r="K139" s="17">
        <f t="shared" si="21"/>
        <v>0</v>
      </c>
      <c r="L139" s="19">
        <f t="shared" si="9"/>
        <v>115</v>
      </c>
    </row>
    <row r="140" spans="1:13" s="3" customFormat="1">
      <c r="A140" s="19">
        <v>14</v>
      </c>
      <c r="B140" s="38" t="s">
        <v>157</v>
      </c>
      <c r="C140" s="39">
        <v>2882</v>
      </c>
      <c r="D140" s="19" t="s">
        <v>8</v>
      </c>
      <c r="E140" s="17">
        <f t="shared" ref="E140:K140" si="22">SUMIF($C$3:$C$123,"2882",E$3:E$123)</f>
        <v>32</v>
      </c>
      <c r="F140" s="17">
        <f t="shared" si="22"/>
        <v>0</v>
      </c>
      <c r="G140" s="17">
        <f t="shared" si="22"/>
        <v>16</v>
      </c>
      <c r="H140" s="17">
        <f t="shared" si="22"/>
        <v>0</v>
      </c>
      <c r="I140" s="17">
        <f t="shared" si="22"/>
        <v>0</v>
      </c>
      <c r="J140" s="17">
        <f t="shared" si="22"/>
        <v>0</v>
      </c>
      <c r="K140" s="17">
        <f t="shared" si="22"/>
        <v>3</v>
      </c>
      <c r="L140" s="19">
        <f t="shared" si="9"/>
        <v>51</v>
      </c>
    </row>
    <row r="141" spans="1:13" s="3" customFormat="1">
      <c r="A141" s="19">
        <v>15</v>
      </c>
      <c r="B141" s="38" t="s">
        <v>166</v>
      </c>
      <c r="C141" s="39">
        <v>328</v>
      </c>
      <c r="D141" s="19" t="s">
        <v>8</v>
      </c>
      <c r="E141" s="17">
        <f t="shared" ref="E141:K141" si="23">SUMIF($C$3:$C$123,"328",E$3:E$123)</f>
        <v>0</v>
      </c>
      <c r="F141" s="17">
        <f t="shared" si="23"/>
        <v>5</v>
      </c>
      <c r="G141" s="17">
        <f t="shared" si="23"/>
        <v>10</v>
      </c>
      <c r="H141" s="17">
        <f t="shared" si="23"/>
        <v>0</v>
      </c>
      <c r="I141" s="17">
        <f t="shared" si="23"/>
        <v>0</v>
      </c>
      <c r="J141" s="17">
        <f t="shared" si="23"/>
        <v>0</v>
      </c>
      <c r="K141" s="17">
        <f t="shared" si="23"/>
        <v>0</v>
      </c>
      <c r="L141" s="19">
        <f t="shared" si="9"/>
        <v>15</v>
      </c>
    </row>
    <row r="142" spans="1:13" s="3" customFormat="1">
      <c r="A142" s="19">
        <v>16</v>
      </c>
      <c r="B142" s="38" t="s">
        <v>114</v>
      </c>
      <c r="C142" s="39">
        <v>3340</v>
      </c>
      <c r="D142" s="19" t="s">
        <v>38</v>
      </c>
      <c r="E142" s="17">
        <f t="shared" ref="E142:K142" si="24">SUMIF($C$3:$C$123,"3340",E$3:E$123)</f>
        <v>1</v>
      </c>
      <c r="F142" s="17">
        <f t="shared" si="24"/>
        <v>13</v>
      </c>
      <c r="G142" s="17">
        <f t="shared" si="24"/>
        <v>0</v>
      </c>
      <c r="H142" s="17">
        <f t="shared" si="24"/>
        <v>0</v>
      </c>
      <c r="I142" s="17">
        <f t="shared" si="24"/>
        <v>0</v>
      </c>
      <c r="J142" s="17">
        <f t="shared" si="24"/>
        <v>0</v>
      </c>
      <c r="K142" s="17">
        <f t="shared" si="24"/>
        <v>0</v>
      </c>
      <c r="L142" s="19">
        <f t="shared" si="9"/>
        <v>14</v>
      </c>
    </row>
    <row r="143" spans="1:13" s="3" customFormat="1">
      <c r="A143" s="19">
        <v>17</v>
      </c>
      <c r="B143" s="38" t="s">
        <v>165</v>
      </c>
      <c r="C143" s="39">
        <v>61</v>
      </c>
      <c r="D143" s="19" t="s">
        <v>9</v>
      </c>
      <c r="E143" s="17">
        <f t="shared" ref="E143:K143" si="25">SUMIF($C$3:$C$123,"61",E$3:E$123)</f>
        <v>0</v>
      </c>
      <c r="F143" s="17">
        <f t="shared" si="25"/>
        <v>8</v>
      </c>
      <c r="G143" s="17">
        <f t="shared" si="25"/>
        <v>0</v>
      </c>
      <c r="H143" s="17">
        <f t="shared" si="25"/>
        <v>0</v>
      </c>
      <c r="I143" s="17">
        <f t="shared" si="25"/>
        <v>0</v>
      </c>
      <c r="J143" s="17">
        <f t="shared" si="25"/>
        <v>0</v>
      </c>
      <c r="K143" s="17">
        <f t="shared" si="25"/>
        <v>0</v>
      </c>
      <c r="L143" s="19">
        <f t="shared" si="9"/>
        <v>8</v>
      </c>
    </row>
    <row r="144" spans="1:13" s="3" customFormat="1">
      <c r="A144" s="19">
        <v>18</v>
      </c>
      <c r="B144" s="38" t="s">
        <v>172</v>
      </c>
      <c r="C144" s="39">
        <v>665</v>
      </c>
      <c r="D144" s="19" t="s">
        <v>9</v>
      </c>
      <c r="E144" s="17">
        <f t="shared" ref="E144:K144" si="26">SUMIF($C$3:$C$123,"665",E$3:E$123)</f>
        <v>0</v>
      </c>
      <c r="F144" s="17">
        <f t="shared" si="26"/>
        <v>2</v>
      </c>
      <c r="G144" s="17">
        <f t="shared" si="26"/>
        <v>4</v>
      </c>
      <c r="H144" s="17">
        <f t="shared" si="26"/>
        <v>0</v>
      </c>
      <c r="I144" s="17">
        <f t="shared" si="26"/>
        <v>0</v>
      </c>
      <c r="J144" s="17">
        <f t="shared" si="26"/>
        <v>0</v>
      </c>
      <c r="K144" s="17">
        <f t="shared" si="26"/>
        <v>0</v>
      </c>
      <c r="L144" s="19">
        <f t="shared" si="9"/>
        <v>6</v>
      </c>
    </row>
    <row r="145" spans="1:12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7"/>
    </row>
    <row r="146" spans="1:12" ht="18">
      <c r="A146" s="58" t="s">
        <v>27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60"/>
    </row>
    <row r="147" spans="1:12" ht="12.95" customHeight="1">
      <c r="A147" s="5"/>
      <c r="B147" s="6" t="s">
        <v>15</v>
      </c>
      <c r="C147" s="7"/>
      <c r="D147" s="7" t="s">
        <v>0</v>
      </c>
      <c r="E147" s="8">
        <v>1</v>
      </c>
      <c r="F147" s="7">
        <v>2</v>
      </c>
      <c r="G147" s="7">
        <v>3</v>
      </c>
      <c r="H147" s="7">
        <v>4</v>
      </c>
      <c r="I147" s="7">
        <v>5</v>
      </c>
      <c r="J147" s="7">
        <v>6</v>
      </c>
      <c r="K147" s="7" t="s">
        <v>12</v>
      </c>
      <c r="L147" s="9" t="s">
        <v>13</v>
      </c>
    </row>
    <row r="148" spans="1:12" s="3" customFormat="1">
      <c r="A148" s="19">
        <v>1</v>
      </c>
      <c r="B148" s="38" t="s">
        <v>4</v>
      </c>
      <c r="C148" s="39"/>
      <c r="D148" s="19" t="s">
        <v>8</v>
      </c>
      <c r="E148" s="17">
        <f t="shared" ref="E148:K148" si="27">SUMIF($D$127:$D$144,"to",E$127:E$144)</f>
        <v>392</v>
      </c>
      <c r="F148" s="17">
        <f t="shared" si="27"/>
        <v>392</v>
      </c>
      <c r="G148" s="17">
        <f t="shared" si="27"/>
        <v>830</v>
      </c>
      <c r="H148" s="17">
        <f t="shared" si="27"/>
        <v>0</v>
      </c>
      <c r="I148" s="17">
        <f t="shared" si="27"/>
        <v>0</v>
      </c>
      <c r="J148" s="17">
        <f t="shared" si="27"/>
        <v>0</v>
      </c>
      <c r="K148" s="17">
        <f t="shared" si="27"/>
        <v>75</v>
      </c>
      <c r="L148" s="43">
        <f t="shared" ref="L148:L156" si="28">+E148+F148+G148+H148+I148+J148+K148</f>
        <v>1689</v>
      </c>
    </row>
    <row r="149" spans="1:12" s="3" customFormat="1">
      <c r="A149" s="19">
        <v>2</v>
      </c>
      <c r="B149" s="38" t="s">
        <v>1</v>
      </c>
      <c r="C149" s="39"/>
      <c r="D149" s="19" t="s">
        <v>9</v>
      </c>
      <c r="E149" s="17">
        <f t="shared" ref="E149:K149" si="29">SUMIF($D$127:$D$144,"cn",E$127:E$144)</f>
        <v>416</v>
      </c>
      <c r="F149" s="17">
        <f t="shared" si="29"/>
        <v>506</v>
      </c>
      <c r="G149" s="17">
        <f t="shared" si="29"/>
        <v>500</v>
      </c>
      <c r="H149" s="17">
        <f t="shared" si="29"/>
        <v>0</v>
      </c>
      <c r="I149" s="17">
        <f t="shared" si="29"/>
        <v>0</v>
      </c>
      <c r="J149" s="17">
        <f t="shared" si="29"/>
        <v>0</v>
      </c>
      <c r="K149" s="17">
        <f t="shared" si="29"/>
        <v>87</v>
      </c>
      <c r="L149" s="19">
        <f t="shared" si="28"/>
        <v>1509</v>
      </c>
    </row>
    <row r="150" spans="1:12" s="3" customFormat="1">
      <c r="A150" s="19">
        <v>3</v>
      </c>
      <c r="B150" s="38" t="s">
        <v>3</v>
      </c>
      <c r="C150" s="39"/>
      <c r="D150" s="19" t="s">
        <v>10</v>
      </c>
      <c r="E150" s="17">
        <f t="shared" ref="E150:K150" si="30">SUMIF($D$127:$D$144,"bi",E$127:E$144)</f>
        <v>354</v>
      </c>
      <c r="F150" s="17">
        <f t="shared" si="30"/>
        <v>407</v>
      </c>
      <c r="G150" s="17">
        <f t="shared" si="30"/>
        <v>384</v>
      </c>
      <c r="H150" s="17">
        <f t="shared" si="30"/>
        <v>0</v>
      </c>
      <c r="I150" s="17">
        <f t="shared" si="30"/>
        <v>0</v>
      </c>
      <c r="J150" s="17">
        <f t="shared" si="30"/>
        <v>0</v>
      </c>
      <c r="K150" s="17">
        <f t="shared" si="30"/>
        <v>57</v>
      </c>
      <c r="L150" s="19">
        <f t="shared" si="28"/>
        <v>1202</v>
      </c>
    </row>
    <row r="151" spans="1:12" s="3" customFormat="1">
      <c r="A151" s="19">
        <v>4</v>
      </c>
      <c r="B151" s="41" t="s">
        <v>5</v>
      </c>
      <c r="C151" s="19"/>
      <c r="D151" s="19" t="s">
        <v>34</v>
      </c>
      <c r="E151" s="17">
        <f t="shared" ref="E151:K151" si="31">SUMIF($D$127:$D$144,"at",E$127:E$144)</f>
        <v>86</v>
      </c>
      <c r="F151" s="17">
        <f t="shared" si="31"/>
        <v>161</v>
      </c>
      <c r="G151" s="17">
        <f t="shared" si="31"/>
        <v>226</v>
      </c>
      <c r="H151" s="17">
        <f t="shared" si="31"/>
        <v>0</v>
      </c>
      <c r="I151" s="17">
        <f t="shared" si="31"/>
        <v>0</v>
      </c>
      <c r="J151" s="17">
        <f t="shared" si="31"/>
        <v>0</v>
      </c>
      <c r="K151" s="17">
        <f t="shared" si="31"/>
        <v>0</v>
      </c>
      <c r="L151" s="19">
        <f t="shared" si="28"/>
        <v>473</v>
      </c>
    </row>
    <row r="152" spans="1:12" s="3" customFormat="1">
      <c r="A152" s="19">
        <v>5</v>
      </c>
      <c r="B152" s="38" t="s">
        <v>2</v>
      </c>
      <c r="C152" s="39"/>
      <c r="D152" s="19" t="s">
        <v>7</v>
      </c>
      <c r="E152" s="17">
        <f t="shared" ref="E152:K152" si="32">SUMIF($D$127:$D$144,"no",E$127:E$144)</f>
        <v>174</v>
      </c>
      <c r="F152" s="17">
        <f t="shared" si="32"/>
        <v>96</v>
      </c>
      <c r="G152" s="17">
        <f t="shared" si="32"/>
        <v>176</v>
      </c>
      <c r="H152" s="17">
        <f t="shared" si="32"/>
        <v>0</v>
      </c>
      <c r="I152" s="17">
        <f t="shared" si="32"/>
        <v>0</v>
      </c>
      <c r="J152" s="17">
        <f t="shared" si="32"/>
        <v>0</v>
      </c>
      <c r="K152" s="17">
        <f t="shared" si="32"/>
        <v>12</v>
      </c>
      <c r="L152" s="19">
        <f t="shared" si="28"/>
        <v>458</v>
      </c>
    </row>
    <row r="153" spans="1:12" s="3" customFormat="1">
      <c r="A153" s="19">
        <v>6</v>
      </c>
      <c r="B153" s="38" t="s">
        <v>53</v>
      </c>
      <c r="C153" s="39"/>
      <c r="D153" s="19" t="s">
        <v>52</v>
      </c>
      <c r="E153" s="17">
        <f t="shared" ref="E153:K153" si="33">SUMIF($D$127:$D$144,"ao",E$127:E$144)</f>
        <v>44</v>
      </c>
      <c r="F153" s="17">
        <f t="shared" si="33"/>
        <v>49</v>
      </c>
      <c r="G153" s="17">
        <f t="shared" si="33"/>
        <v>58</v>
      </c>
      <c r="H153" s="17">
        <f t="shared" si="33"/>
        <v>0</v>
      </c>
      <c r="I153" s="17">
        <f t="shared" si="33"/>
        <v>0</v>
      </c>
      <c r="J153" s="17">
        <f t="shared" si="33"/>
        <v>0</v>
      </c>
      <c r="K153" s="17">
        <f t="shared" si="33"/>
        <v>0</v>
      </c>
      <c r="L153" s="19">
        <f t="shared" si="28"/>
        <v>151</v>
      </c>
    </row>
    <row r="154" spans="1:12" s="3" customFormat="1">
      <c r="A154" s="19">
        <v>7</v>
      </c>
      <c r="B154" s="38" t="s">
        <v>11</v>
      </c>
      <c r="C154" s="39"/>
      <c r="D154" s="19" t="s">
        <v>38</v>
      </c>
      <c r="E154" s="17">
        <f t="shared" ref="E154:K154" si="34">SUMIF($D$127:$D$144,"vc",E$127:E$144)</f>
        <v>1</v>
      </c>
      <c r="F154" s="17">
        <f t="shared" si="34"/>
        <v>13</v>
      </c>
      <c r="G154" s="17">
        <f t="shared" si="34"/>
        <v>0</v>
      </c>
      <c r="H154" s="17">
        <f t="shared" si="34"/>
        <v>0</v>
      </c>
      <c r="I154" s="17">
        <f t="shared" si="34"/>
        <v>0</v>
      </c>
      <c r="J154" s="17">
        <f t="shared" si="34"/>
        <v>0</v>
      </c>
      <c r="K154" s="17">
        <f t="shared" si="34"/>
        <v>0</v>
      </c>
      <c r="L154" s="19">
        <f t="shared" si="28"/>
        <v>14</v>
      </c>
    </row>
    <row r="155" spans="1:12" s="3" customFormat="1">
      <c r="A155" s="19">
        <v>8</v>
      </c>
      <c r="B155" s="38" t="s">
        <v>28</v>
      </c>
      <c r="C155" s="39"/>
      <c r="D155" s="19" t="s">
        <v>36</v>
      </c>
      <c r="E155" s="17">
        <f t="shared" ref="E155:K155" si="35">SUMIF($D$127:$D$144,"al",E$127:E$144)</f>
        <v>0</v>
      </c>
      <c r="F155" s="17">
        <f t="shared" si="35"/>
        <v>0</v>
      </c>
      <c r="G155" s="17">
        <f t="shared" si="35"/>
        <v>0</v>
      </c>
      <c r="H155" s="17">
        <f t="shared" si="35"/>
        <v>0</v>
      </c>
      <c r="I155" s="17">
        <f t="shared" si="35"/>
        <v>0</v>
      </c>
      <c r="J155" s="17">
        <f t="shared" si="35"/>
        <v>0</v>
      </c>
      <c r="K155" s="17">
        <f t="shared" si="35"/>
        <v>0</v>
      </c>
      <c r="L155" s="19">
        <f t="shared" si="28"/>
        <v>0</v>
      </c>
    </row>
    <row r="156" spans="1:12" s="3" customFormat="1">
      <c r="A156" s="19">
        <v>9</v>
      </c>
      <c r="B156" s="38" t="s">
        <v>6</v>
      </c>
      <c r="C156" s="39"/>
      <c r="D156" s="19" t="s">
        <v>37</v>
      </c>
      <c r="E156" s="17">
        <f t="shared" ref="E156:K156" si="36">SUMIF($D$127:$D$144,"vb",E$127:E$144)</f>
        <v>0</v>
      </c>
      <c r="F156" s="17">
        <f t="shared" si="36"/>
        <v>0</v>
      </c>
      <c r="G156" s="17">
        <f t="shared" si="36"/>
        <v>0</v>
      </c>
      <c r="H156" s="17">
        <f t="shared" si="36"/>
        <v>0</v>
      </c>
      <c r="I156" s="17">
        <f t="shared" si="36"/>
        <v>0</v>
      </c>
      <c r="J156" s="17">
        <f t="shared" si="36"/>
        <v>0</v>
      </c>
      <c r="K156" s="17">
        <f t="shared" si="36"/>
        <v>0</v>
      </c>
      <c r="L156" s="49">
        <f t="shared" si="28"/>
        <v>0</v>
      </c>
    </row>
    <row r="157" spans="1:12">
      <c r="A157" s="55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7"/>
    </row>
  </sheetData>
  <sortState ref="A148:O156">
    <sortCondition descending="1" ref="L148:L156"/>
  </sortState>
  <mergeCells count="26">
    <mergeCell ref="A71:L71"/>
    <mergeCell ref="A89:L89"/>
    <mergeCell ref="A90:L90"/>
    <mergeCell ref="A72:L72"/>
    <mergeCell ref="A80:L80"/>
    <mergeCell ref="A111:L111"/>
    <mergeCell ref="A81:L81"/>
    <mergeCell ref="A101:L101"/>
    <mergeCell ref="A118:L118"/>
    <mergeCell ref="A124:L124"/>
    <mergeCell ref="A146:L146"/>
    <mergeCell ref="A157:L157"/>
    <mergeCell ref="A1:L1"/>
    <mergeCell ref="A110:L110"/>
    <mergeCell ref="A125:L125"/>
    <mergeCell ref="A117:L117"/>
    <mergeCell ref="A3:L3"/>
    <mergeCell ref="A21:L21"/>
    <mergeCell ref="A41:L41"/>
    <mergeCell ref="A59:L59"/>
    <mergeCell ref="A2:L2"/>
    <mergeCell ref="A20:L20"/>
    <mergeCell ref="A40:L40"/>
    <mergeCell ref="A58:L58"/>
    <mergeCell ref="A145:L145"/>
    <mergeCell ref="A100:L100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2018-12-19T17:36:16Z</dcterms:modified>
</cp:coreProperties>
</file>