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E115" i="2"/>
  <c r="F115"/>
  <c r="G115"/>
  <c r="H115"/>
  <c r="I115"/>
  <c r="J115"/>
  <c r="K115"/>
  <c r="E116"/>
  <c r="F116"/>
  <c r="G116"/>
  <c r="H116"/>
  <c r="I116"/>
  <c r="J116"/>
  <c r="K116"/>
  <c r="E114"/>
  <c r="F114"/>
  <c r="G114"/>
  <c r="H114"/>
  <c r="I114"/>
  <c r="J114"/>
  <c r="K114"/>
  <c r="R251" i="1"/>
  <c r="R254"/>
  <c r="R255"/>
  <c r="R250"/>
  <c r="E109" i="2"/>
  <c r="F109"/>
  <c r="G109"/>
  <c r="H109"/>
  <c r="I109"/>
  <c r="J109"/>
  <c r="K109"/>
  <c r="E108"/>
  <c r="F108"/>
  <c r="G108"/>
  <c r="H108"/>
  <c r="I108"/>
  <c r="J108"/>
  <c r="K108"/>
  <c r="R245" i="1"/>
  <c r="R244"/>
  <c r="R243"/>
  <c r="R242"/>
  <c r="R240"/>
  <c r="E102" i="2"/>
  <c r="F102"/>
  <c r="G102"/>
  <c r="H102"/>
  <c r="I102"/>
  <c r="J102"/>
  <c r="K102"/>
  <c r="E101"/>
  <c r="F101"/>
  <c r="G101"/>
  <c r="H101"/>
  <c r="I101"/>
  <c r="J101"/>
  <c r="K101"/>
  <c r="R231" i="1"/>
  <c r="R230"/>
  <c r="R229"/>
  <c r="R212"/>
  <c r="E81" i="2"/>
  <c r="F81"/>
  <c r="G81"/>
  <c r="H81"/>
  <c r="I81"/>
  <c r="J81"/>
  <c r="K81"/>
  <c r="R200" i="1"/>
  <c r="E73" i="2"/>
  <c r="F73"/>
  <c r="G73"/>
  <c r="H73"/>
  <c r="I73"/>
  <c r="J73"/>
  <c r="K73"/>
  <c r="R191" i="1"/>
  <c r="R190"/>
  <c r="R183"/>
  <c r="R182"/>
  <c r="R180"/>
  <c r="R176"/>
  <c r="E55" i="2"/>
  <c r="F55"/>
  <c r="G55"/>
  <c r="H55"/>
  <c r="I55"/>
  <c r="J55"/>
  <c r="K55"/>
  <c r="R156" i="1"/>
  <c r="R155"/>
  <c r="R154"/>
  <c r="R153"/>
  <c r="R143"/>
  <c r="R142"/>
  <c r="R141"/>
  <c r="R140"/>
  <c r="R136"/>
  <c r="R89"/>
  <c r="R99"/>
  <c r="R98"/>
  <c r="R97"/>
  <c r="R88"/>
  <c r="R86"/>
  <c r="R43"/>
  <c r="R35"/>
  <c r="R34"/>
  <c r="R252"/>
  <c r="R198"/>
  <c r="E68" i="2"/>
  <c r="F68"/>
  <c r="G68"/>
  <c r="H68"/>
  <c r="I68"/>
  <c r="J68"/>
  <c r="K68"/>
  <c r="R172" i="1"/>
  <c r="R181"/>
  <c r="R152"/>
  <c r="E56" i="2"/>
  <c r="E137" s="1"/>
  <c r="F56"/>
  <c r="F137" s="1"/>
  <c r="G56"/>
  <c r="H56"/>
  <c r="I56"/>
  <c r="I137" s="1"/>
  <c r="J56"/>
  <c r="K56"/>
  <c r="R151" i="1"/>
  <c r="R146"/>
  <c r="E38" i="2"/>
  <c r="F38"/>
  <c r="G38"/>
  <c r="H38"/>
  <c r="I38"/>
  <c r="J38"/>
  <c r="K38"/>
  <c r="R96" i="1"/>
  <c r="R91"/>
  <c r="R90"/>
  <c r="E36" i="2"/>
  <c r="F36"/>
  <c r="G36"/>
  <c r="H36"/>
  <c r="I36"/>
  <c r="J36"/>
  <c r="K36"/>
  <c r="R85" i="1"/>
  <c r="E18" i="2"/>
  <c r="F18"/>
  <c r="G18"/>
  <c r="H18"/>
  <c r="I18"/>
  <c r="J18"/>
  <c r="K18"/>
  <c r="R42" i="1"/>
  <c r="R41"/>
  <c r="K19" i="2"/>
  <c r="J19"/>
  <c r="I19"/>
  <c r="H19"/>
  <c r="G19"/>
  <c r="F19"/>
  <c r="E19"/>
  <c r="R40" i="1"/>
  <c r="R29"/>
  <c r="R13"/>
  <c r="R178"/>
  <c r="R173"/>
  <c r="R149"/>
  <c r="R145"/>
  <c r="R126"/>
  <c r="R118"/>
  <c r="R128"/>
  <c r="E51" i="2"/>
  <c r="F51"/>
  <c r="G51"/>
  <c r="H51"/>
  <c r="I51"/>
  <c r="J51"/>
  <c r="K51"/>
  <c r="R115" i="1"/>
  <c r="E35" i="2"/>
  <c r="E134" s="1"/>
  <c r="F35"/>
  <c r="G35"/>
  <c r="G134" s="1"/>
  <c r="H35"/>
  <c r="H134" s="1"/>
  <c r="I35"/>
  <c r="I134" s="1"/>
  <c r="J35"/>
  <c r="K35"/>
  <c r="K134" s="1"/>
  <c r="R83" i="1"/>
  <c r="R87"/>
  <c r="R102"/>
  <c r="R94"/>
  <c r="R103"/>
  <c r="R80"/>
  <c r="R69"/>
  <c r="R60"/>
  <c r="E33" i="2"/>
  <c r="F33"/>
  <c r="F133" s="1"/>
  <c r="G33"/>
  <c r="G133" s="1"/>
  <c r="H33"/>
  <c r="I33"/>
  <c r="I133" s="1"/>
  <c r="J33"/>
  <c r="J133" s="1"/>
  <c r="K33"/>
  <c r="K133" s="1"/>
  <c r="R74" i="1"/>
  <c r="R46"/>
  <c r="R39"/>
  <c r="R28"/>
  <c r="R21"/>
  <c r="R22"/>
  <c r="R23"/>
  <c r="R241"/>
  <c r="R211"/>
  <c r="R195"/>
  <c r="R179"/>
  <c r="R147"/>
  <c r="R122"/>
  <c r="R132"/>
  <c r="R130"/>
  <c r="R129"/>
  <c r="R124"/>
  <c r="E30" i="2"/>
  <c r="F30"/>
  <c r="G30"/>
  <c r="H30"/>
  <c r="I30"/>
  <c r="J30"/>
  <c r="K30"/>
  <c r="E29"/>
  <c r="F29"/>
  <c r="G29"/>
  <c r="H29"/>
  <c r="I29"/>
  <c r="J29"/>
  <c r="K29"/>
  <c r="R93" i="1"/>
  <c r="R101"/>
  <c r="R64"/>
  <c r="R67"/>
  <c r="R66"/>
  <c r="R78"/>
  <c r="R59"/>
  <c r="R55"/>
  <c r="R57"/>
  <c r="E16" i="2"/>
  <c r="F16"/>
  <c r="G16"/>
  <c r="H16"/>
  <c r="I16"/>
  <c r="J16"/>
  <c r="K16"/>
  <c r="R45" i="1"/>
  <c r="R27"/>
  <c r="E10" i="2"/>
  <c r="F10"/>
  <c r="G10"/>
  <c r="H10"/>
  <c r="I10"/>
  <c r="J10"/>
  <c r="K10"/>
  <c r="R20" i="1"/>
  <c r="R19"/>
  <c r="R14"/>
  <c r="R15"/>
  <c r="R18"/>
  <c r="R7"/>
  <c r="J135" i="2" l="1"/>
  <c r="J134"/>
  <c r="F134"/>
  <c r="K137"/>
  <c r="G137"/>
  <c r="F135"/>
  <c r="H133"/>
  <c r="H137"/>
  <c r="G136"/>
  <c r="J137"/>
  <c r="E133"/>
  <c r="H135"/>
  <c r="F136"/>
  <c r="E135"/>
  <c r="I135"/>
  <c r="J136"/>
  <c r="G135"/>
  <c r="H136"/>
  <c r="I136"/>
  <c r="E136"/>
  <c r="K135"/>
  <c r="K136"/>
  <c r="L116"/>
  <c r="L115"/>
  <c r="L114"/>
  <c r="L81"/>
  <c r="L109"/>
  <c r="L108"/>
  <c r="L102"/>
  <c r="L101"/>
  <c r="L73"/>
  <c r="L55"/>
  <c r="L68"/>
  <c r="L56"/>
  <c r="L38"/>
  <c r="L36"/>
  <c r="L18"/>
  <c r="L19"/>
  <c r="L51"/>
  <c r="L35"/>
  <c r="L33"/>
  <c r="L30"/>
  <c r="L29"/>
  <c r="L16"/>
  <c r="L10"/>
  <c r="R171" i="1"/>
  <c r="R144"/>
  <c r="R76"/>
  <c r="E17" i="2"/>
  <c r="F17"/>
  <c r="G17"/>
  <c r="H17"/>
  <c r="I17"/>
  <c r="J17"/>
  <c r="K17"/>
  <c r="R33" i="1"/>
  <c r="R48"/>
  <c r="R37"/>
  <c r="R253"/>
  <c r="E9" i="2"/>
  <c r="E132" s="1"/>
  <c r="F9"/>
  <c r="F132" s="1"/>
  <c r="G9"/>
  <c r="G132" s="1"/>
  <c r="H9"/>
  <c r="H132" s="1"/>
  <c r="I9"/>
  <c r="I132" s="1"/>
  <c r="J9"/>
  <c r="J132" s="1"/>
  <c r="K9"/>
  <c r="K132" s="1"/>
  <c r="R170" i="1"/>
  <c r="R150"/>
  <c r="R70"/>
  <c r="R47"/>
  <c r="R16"/>
  <c r="R169"/>
  <c r="R138"/>
  <c r="R100"/>
  <c r="R95"/>
  <c r="R44"/>
  <c r="R175"/>
  <c r="R73"/>
  <c r="R72"/>
  <c r="R36"/>
  <c r="R81"/>
  <c r="R58"/>
  <c r="R75"/>
  <c r="L137" i="2" l="1"/>
  <c r="L136"/>
  <c r="L135"/>
  <c r="L133"/>
  <c r="L17"/>
  <c r="L132"/>
  <c r="L9"/>
  <c r="R79" i="1" l="1"/>
  <c r="R120"/>
  <c r="R127"/>
  <c r="R125"/>
  <c r="E65" i="2" l="1"/>
  <c r="F65"/>
  <c r="G65"/>
  <c r="H65"/>
  <c r="I65"/>
  <c r="J65"/>
  <c r="K65"/>
  <c r="R166" i="1"/>
  <c r="R215"/>
  <c r="R11"/>
  <c r="R32"/>
  <c r="R77"/>
  <c r="R177"/>
  <c r="R174"/>
  <c r="E92" i="2"/>
  <c r="F92"/>
  <c r="G92"/>
  <c r="H92"/>
  <c r="I92"/>
  <c r="J92"/>
  <c r="K92"/>
  <c r="E82"/>
  <c r="F82"/>
  <c r="G82"/>
  <c r="H82"/>
  <c r="I82"/>
  <c r="J82"/>
  <c r="K82"/>
  <c r="R187" i="1"/>
  <c r="R188"/>
  <c r="R213"/>
  <c r="E79" i="2"/>
  <c r="F79"/>
  <c r="G79"/>
  <c r="H79"/>
  <c r="I79"/>
  <c r="J79"/>
  <c r="K79"/>
  <c r="L65" l="1"/>
  <c r="L92"/>
  <c r="L82"/>
  <c r="L79"/>
  <c r="R196" i="1"/>
  <c r="R201"/>
  <c r="R235"/>
  <c r="R225"/>
  <c r="R82"/>
  <c r="R71"/>
  <c r="R148"/>
  <c r="R133"/>
  <c r="R137"/>
  <c r="R167"/>
  <c r="R223"/>
  <c r="R216"/>
  <c r="R210"/>
  <c r="R199"/>
  <c r="R38" l="1"/>
  <c r="R162"/>
  <c r="R189"/>
  <c r="R168"/>
  <c r="E52" i="2"/>
  <c r="F52"/>
  <c r="G52"/>
  <c r="H52"/>
  <c r="I52"/>
  <c r="J52"/>
  <c r="K52"/>
  <c r="R114" i="1"/>
  <c r="R131"/>
  <c r="R108"/>
  <c r="R224"/>
  <c r="R227"/>
  <c r="R61"/>
  <c r="R92"/>
  <c r="E53" i="2"/>
  <c r="F53"/>
  <c r="G53"/>
  <c r="H53"/>
  <c r="I53"/>
  <c r="J53"/>
  <c r="K53"/>
  <c r="E28"/>
  <c r="F28"/>
  <c r="G28"/>
  <c r="H28"/>
  <c r="I28"/>
  <c r="J28"/>
  <c r="K28"/>
  <c r="E39"/>
  <c r="F39"/>
  <c r="G39"/>
  <c r="H39"/>
  <c r="I39"/>
  <c r="J39"/>
  <c r="K39"/>
  <c r="R53" i="1"/>
  <c r="E11" i="2"/>
  <c r="F11"/>
  <c r="G11"/>
  <c r="H11"/>
  <c r="I11"/>
  <c r="J11"/>
  <c r="K11"/>
  <c r="R8" i="1"/>
  <c r="L52" i="2" l="1"/>
  <c r="L53"/>
  <c r="L28"/>
  <c r="L39"/>
  <c r="L11"/>
  <c r="E74" l="1"/>
  <c r="F74"/>
  <c r="G74"/>
  <c r="H74"/>
  <c r="I74"/>
  <c r="J74"/>
  <c r="K74"/>
  <c r="E99"/>
  <c r="F99"/>
  <c r="G99"/>
  <c r="H99"/>
  <c r="I99"/>
  <c r="J99"/>
  <c r="K99"/>
  <c r="E100"/>
  <c r="F100"/>
  <c r="G100"/>
  <c r="H100"/>
  <c r="I100"/>
  <c r="J100"/>
  <c r="K100"/>
  <c r="R228" i="1"/>
  <c r="E91" i="2"/>
  <c r="F91"/>
  <c r="G91"/>
  <c r="H91"/>
  <c r="I91"/>
  <c r="J91"/>
  <c r="K91"/>
  <c r="R214" i="1"/>
  <c r="E80" i="2"/>
  <c r="F80"/>
  <c r="G80"/>
  <c r="H80"/>
  <c r="I80"/>
  <c r="J80"/>
  <c r="K80"/>
  <c r="R202" i="1"/>
  <c r="L74" i="2" l="1"/>
  <c r="L99"/>
  <c r="L100"/>
  <c r="L91"/>
  <c r="L80"/>
  <c r="R119" i="1" l="1"/>
  <c r="E113" i="2"/>
  <c r="F113"/>
  <c r="G113"/>
  <c r="H113"/>
  <c r="I113"/>
  <c r="J113"/>
  <c r="K113"/>
  <c r="R249" i="1"/>
  <c r="R238"/>
  <c r="L113" i="2" l="1"/>
  <c r="R197" i="1" l="1"/>
  <c r="E66" i="2"/>
  <c r="F66"/>
  <c r="G66"/>
  <c r="H66"/>
  <c r="I66"/>
  <c r="J66"/>
  <c r="K66"/>
  <c r="L66" l="1"/>
  <c r="E97"/>
  <c r="F97"/>
  <c r="G97"/>
  <c r="H97"/>
  <c r="I97"/>
  <c r="J97"/>
  <c r="K97"/>
  <c r="R17" i="1"/>
  <c r="R24"/>
  <c r="E37" i="2"/>
  <c r="F37"/>
  <c r="G37"/>
  <c r="H37"/>
  <c r="I37"/>
  <c r="J37"/>
  <c r="K37"/>
  <c r="R56" i="1"/>
  <c r="R113"/>
  <c r="L97" i="2" l="1"/>
  <c r="L37"/>
  <c r="R26" i="1" l="1"/>
  <c r="R62"/>
  <c r="R63"/>
  <c r="R135"/>
  <c r="R107"/>
  <c r="R109"/>
  <c r="R236"/>
  <c r="R110"/>
  <c r="R117"/>
  <c r="R134"/>
  <c r="R123"/>
  <c r="R161"/>
  <c r="R164"/>
  <c r="R163"/>
  <c r="R165"/>
  <c r="R68"/>
  <c r="R84"/>
  <c r="R54"/>
  <c r="R30"/>
  <c r="R9"/>
  <c r="R6"/>
  <c r="R121"/>
  <c r="R226" l="1"/>
  <c r="R52" l="1"/>
  <c r="E90" i="2"/>
  <c r="F90"/>
  <c r="G90"/>
  <c r="H90"/>
  <c r="I90"/>
  <c r="J90"/>
  <c r="K90"/>
  <c r="R207" i="1"/>
  <c r="L90" i="2" l="1"/>
  <c r="E49" l="1"/>
  <c r="F49"/>
  <c r="G49"/>
  <c r="H49"/>
  <c r="I49"/>
  <c r="J49"/>
  <c r="K49"/>
  <c r="L49" l="1"/>
  <c r="E15"/>
  <c r="E129" s="1"/>
  <c r="F15"/>
  <c r="F129" s="1"/>
  <c r="G15"/>
  <c r="G129" s="1"/>
  <c r="H15"/>
  <c r="H129" s="1"/>
  <c r="I15"/>
  <c r="I129" s="1"/>
  <c r="J15"/>
  <c r="J129" s="1"/>
  <c r="K15"/>
  <c r="K129" s="1"/>
  <c r="R31" i="1"/>
  <c r="R237"/>
  <c r="R239"/>
  <c r="R12"/>
  <c r="L15" i="2" l="1"/>
  <c r="E62"/>
  <c r="F62"/>
  <c r="G62"/>
  <c r="H62"/>
  <c r="I62"/>
  <c r="J62"/>
  <c r="K62"/>
  <c r="F72"/>
  <c r="G72"/>
  <c r="H72"/>
  <c r="I72"/>
  <c r="J72"/>
  <c r="K72"/>
  <c r="E47"/>
  <c r="F47"/>
  <c r="G47"/>
  <c r="H47"/>
  <c r="I47"/>
  <c r="J47"/>
  <c r="K47"/>
  <c r="R116" i="1"/>
  <c r="E34" i="2"/>
  <c r="E125" s="1"/>
  <c r="F34"/>
  <c r="F125" s="1"/>
  <c r="G34"/>
  <c r="H34"/>
  <c r="H125" s="1"/>
  <c r="I34"/>
  <c r="I125" s="1"/>
  <c r="J34"/>
  <c r="J125" s="1"/>
  <c r="K34"/>
  <c r="R139" i="1"/>
  <c r="E72" i="2"/>
  <c r="F149"/>
  <c r="G149"/>
  <c r="H149"/>
  <c r="I149"/>
  <c r="J149"/>
  <c r="K149"/>
  <c r="F45"/>
  <c r="F63"/>
  <c r="G45"/>
  <c r="G63"/>
  <c r="H45"/>
  <c r="H63"/>
  <c r="I45"/>
  <c r="I63"/>
  <c r="J45"/>
  <c r="J63"/>
  <c r="K45"/>
  <c r="K63"/>
  <c r="E12"/>
  <c r="E89"/>
  <c r="F31"/>
  <c r="F88"/>
  <c r="G31"/>
  <c r="G127" s="1"/>
  <c r="G88"/>
  <c r="H31"/>
  <c r="H88"/>
  <c r="I31"/>
  <c r="I127" s="1"/>
  <c r="I88"/>
  <c r="J31"/>
  <c r="J88"/>
  <c r="K31"/>
  <c r="K88"/>
  <c r="E45"/>
  <c r="E63"/>
  <c r="E149"/>
  <c r="E13"/>
  <c r="E32"/>
  <c r="F13"/>
  <c r="F32"/>
  <c r="G13"/>
  <c r="G32"/>
  <c r="H13"/>
  <c r="H32"/>
  <c r="I13"/>
  <c r="I32"/>
  <c r="J13"/>
  <c r="J32"/>
  <c r="K13"/>
  <c r="K32"/>
  <c r="E148"/>
  <c r="F148"/>
  <c r="G148"/>
  <c r="H148"/>
  <c r="I148"/>
  <c r="J148"/>
  <c r="K148"/>
  <c r="K89"/>
  <c r="K87"/>
  <c r="E88"/>
  <c r="E107"/>
  <c r="F107"/>
  <c r="G107"/>
  <c r="H107"/>
  <c r="I107"/>
  <c r="J107"/>
  <c r="K107"/>
  <c r="E106"/>
  <c r="F106"/>
  <c r="G106"/>
  <c r="H106"/>
  <c r="I106"/>
  <c r="J106"/>
  <c r="K106"/>
  <c r="E5"/>
  <c r="F5"/>
  <c r="G5"/>
  <c r="H5"/>
  <c r="I5"/>
  <c r="J5"/>
  <c r="K5"/>
  <c r="E14"/>
  <c r="F14"/>
  <c r="G14"/>
  <c r="H14"/>
  <c r="I14"/>
  <c r="J14"/>
  <c r="K14"/>
  <c r="F12"/>
  <c r="G12"/>
  <c r="H12"/>
  <c r="I12"/>
  <c r="J12"/>
  <c r="K12"/>
  <c r="K126" s="1"/>
  <c r="E6"/>
  <c r="F6"/>
  <c r="G6"/>
  <c r="H6"/>
  <c r="I6"/>
  <c r="J6"/>
  <c r="K6"/>
  <c r="E7"/>
  <c r="F7"/>
  <c r="G7"/>
  <c r="H7"/>
  <c r="I7"/>
  <c r="J7"/>
  <c r="K7"/>
  <c r="E8"/>
  <c r="F8"/>
  <c r="G8"/>
  <c r="H8"/>
  <c r="I8"/>
  <c r="J8"/>
  <c r="K8"/>
  <c r="E24"/>
  <c r="F24"/>
  <c r="G24"/>
  <c r="H24"/>
  <c r="I24"/>
  <c r="J24"/>
  <c r="K24"/>
  <c r="E31"/>
  <c r="E127" s="1"/>
  <c r="E23"/>
  <c r="F23"/>
  <c r="G23"/>
  <c r="H23"/>
  <c r="I23"/>
  <c r="J23"/>
  <c r="K23"/>
  <c r="E27"/>
  <c r="F27"/>
  <c r="G27"/>
  <c r="H27"/>
  <c r="I27"/>
  <c r="J27"/>
  <c r="K27"/>
  <c r="E25"/>
  <c r="F25"/>
  <c r="G25"/>
  <c r="H25"/>
  <c r="I25"/>
  <c r="J25"/>
  <c r="K25"/>
  <c r="E26"/>
  <c r="F26"/>
  <c r="G26"/>
  <c r="H26"/>
  <c r="I26"/>
  <c r="J26"/>
  <c r="K26"/>
  <c r="E43"/>
  <c r="F43"/>
  <c r="G43"/>
  <c r="H43"/>
  <c r="I43"/>
  <c r="J43"/>
  <c r="K43"/>
  <c r="E54"/>
  <c r="F54"/>
  <c r="G54"/>
  <c r="H54"/>
  <c r="I54"/>
  <c r="J54"/>
  <c r="K54"/>
  <c r="E44"/>
  <c r="F44"/>
  <c r="G44"/>
  <c r="H44"/>
  <c r="I44"/>
  <c r="J44"/>
  <c r="K44"/>
  <c r="E48"/>
  <c r="F48"/>
  <c r="G48"/>
  <c r="H48"/>
  <c r="I48"/>
  <c r="J48"/>
  <c r="K48"/>
  <c r="E46"/>
  <c r="F46"/>
  <c r="G46"/>
  <c r="H46"/>
  <c r="I46"/>
  <c r="J46"/>
  <c r="K46"/>
  <c r="E50"/>
  <c r="F50"/>
  <c r="G50"/>
  <c r="H50"/>
  <c r="I50"/>
  <c r="J50"/>
  <c r="K50"/>
  <c r="E60"/>
  <c r="F60"/>
  <c r="G60"/>
  <c r="H60"/>
  <c r="I60"/>
  <c r="J60"/>
  <c r="K60"/>
  <c r="E61"/>
  <c r="F61"/>
  <c r="G61"/>
  <c r="H61"/>
  <c r="I61"/>
  <c r="J61"/>
  <c r="K61"/>
  <c r="E64"/>
  <c r="F64"/>
  <c r="G64"/>
  <c r="H64"/>
  <c r="I64"/>
  <c r="J64"/>
  <c r="K64"/>
  <c r="E67"/>
  <c r="F67"/>
  <c r="G67"/>
  <c r="H67"/>
  <c r="I67"/>
  <c r="J67"/>
  <c r="K67"/>
  <c r="E78"/>
  <c r="F78"/>
  <c r="G78"/>
  <c r="H78"/>
  <c r="I78"/>
  <c r="J78"/>
  <c r="K78"/>
  <c r="E83"/>
  <c r="E128" s="1"/>
  <c r="F83"/>
  <c r="F128" s="1"/>
  <c r="G83"/>
  <c r="G128" s="1"/>
  <c r="H83"/>
  <c r="H128" s="1"/>
  <c r="I83"/>
  <c r="I128" s="1"/>
  <c r="J83"/>
  <c r="J128" s="1"/>
  <c r="K83"/>
  <c r="K128" s="1"/>
  <c r="F89"/>
  <c r="G89"/>
  <c r="H89"/>
  <c r="I89"/>
  <c r="J89"/>
  <c r="E87"/>
  <c r="F87"/>
  <c r="G87"/>
  <c r="H87"/>
  <c r="I87"/>
  <c r="J87"/>
  <c r="E96"/>
  <c r="F96"/>
  <c r="G96"/>
  <c r="H96"/>
  <c r="I96"/>
  <c r="J96"/>
  <c r="K96"/>
  <c r="E98"/>
  <c r="F98"/>
  <c r="G98"/>
  <c r="H98"/>
  <c r="I98"/>
  <c r="J98"/>
  <c r="K98"/>
  <c r="R25" i="1"/>
  <c r="R221"/>
  <c r="R65"/>
  <c r="R111"/>
  <c r="R112"/>
  <c r="R160"/>
  <c r="R220"/>
  <c r="R209"/>
  <c r="R206"/>
  <c r="R10"/>
  <c r="R222"/>
  <c r="R208"/>
  <c r="I126" i="2" l="1"/>
  <c r="J126"/>
  <c r="F126"/>
  <c r="G126"/>
  <c r="H126"/>
  <c r="E126"/>
  <c r="J127"/>
  <c r="H127"/>
  <c r="F127"/>
  <c r="E123"/>
  <c r="I123"/>
  <c r="G123"/>
  <c r="J123"/>
  <c r="J145" s="1"/>
  <c r="H123"/>
  <c r="F123"/>
  <c r="K123"/>
  <c r="K145" s="1"/>
  <c r="K127"/>
  <c r="H121"/>
  <c r="I130"/>
  <c r="E130"/>
  <c r="H120"/>
  <c r="G125"/>
  <c r="J121"/>
  <c r="F121"/>
  <c r="G130"/>
  <c r="J120"/>
  <c r="F120"/>
  <c r="K125"/>
  <c r="G122"/>
  <c r="I124"/>
  <c r="E124"/>
  <c r="H122"/>
  <c r="G121"/>
  <c r="H130"/>
  <c r="G120"/>
  <c r="I131"/>
  <c r="G131"/>
  <c r="E131"/>
  <c r="F124"/>
  <c r="I122"/>
  <c r="E122"/>
  <c r="J124"/>
  <c r="G124"/>
  <c r="J122"/>
  <c r="F122"/>
  <c r="I121"/>
  <c r="E121"/>
  <c r="J130"/>
  <c r="F130"/>
  <c r="I120"/>
  <c r="E120"/>
  <c r="J131"/>
  <c r="H131"/>
  <c r="F131"/>
  <c r="H124"/>
  <c r="K121"/>
  <c r="K120"/>
  <c r="K131"/>
  <c r="K124"/>
  <c r="K122"/>
  <c r="K130"/>
  <c r="L128"/>
  <c r="I145"/>
  <c r="L129"/>
  <c r="L63"/>
  <c r="L45"/>
  <c r="L72"/>
  <c r="L31"/>
  <c r="L32"/>
  <c r="L87"/>
  <c r="L13"/>
  <c r="L88"/>
  <c r="K147"/>
  <c r="I147"/>
  <c r="G147"/>
  <c r="E147"/>
  <c r="L34"/>
  <c r="L25"/>
  <c r="L48"/>
  <c r="L27"/>
  <c r="L106"/>
  <c r="L78"/>
  <c r="L61"/>
  <c r="L98"/>
  <c r="L67"/>
  <c r="L44"/>
  <c r="L23"/>
  <c r="L83"/>
  <c r="L60"/>
  <c r="L46"/>
  <c r="L54"/>
  <c r="L26"/>
  <c r="L24"/>
  <c r="J147"/>
  <c r="H147"/>
  <c r="F147"/>
  <c r="L47"/>
  <c r="L50"/>
  <c r="L43"/>
  <c r="L107"/>
  <c r="L62"/>
  <c r="L96"/>
  <c r="L89"/>
  <c r="L64"/>
  <c r="L148"/>
  <c r="L7"/>
  <c r="L6"/>
  <c r="L12"/>
  <c r="L149"/>
  <c r="L8"/>
  <c r="L5"/>
  <c r="L14"/>
  <c r="L123" l="1"/>
  <c r="G145"/>
  <c r="F145"/>
  <c r="H145"/>
  <c r="L127"/>
  <c r="F146"/>
  <c r="E145"/>
  <c r="H143"/>
  <c r="E146"/>
  <c r="E143"/>
  <c r="J146"/>
  <c r="F143"/>
  <c r="I146"/>
  <c r="H146"/>
  <c r="K143"/>
  <c r="I143"/>
  <c r="J143"/>
  <c r="F141"/>
  <c r="L125"/>
  <c r="K146"/>
  <c r="K142"/>
  <c r="L147"/>
  <c r="L131"/>
  <c r="L121"/>
  <c r="K141"/>
  <c r="I141"/>
  <c r="F144"/>
  <c r="L134"/>
  <c r="E142"/>
  <c r="H144"/>
  <c r="F142"/>
  <c r="G146"/>
  <c r="J142"/>
  <c r="I142"/>
  <c r="H141"/>
  <c r="L120"/>
  <c r="G142"/>
  <c r="G143"/>
  <c r="J141"/>
  <c r="J144"/>
  <c r="H142"/>
  <c r="L126"/>
  <c r="K144"/>
  <c r="I144"/>
  <c r="E141"/>
  <c r="L122"/>
  <c r="G141"/>
  <c r="L130"/>
  <c r="E144"/>
  <c r="G144"/>
  <c r="L124"/>
  <c r="L145" l="1"/>
  <c r="L143"/>
  <c r="L146"/>
  <c r="L141"/>
  <c r="L142"/>
  <c r="L144"/>
</calcChain>
</file>

<file path=xl/sharedStrings.xml><?xml version="1.0" encoding="utf-8"?>
<sst xmlns="http://schemas.openxmlformats.org/spreadsheetml/2006/main" count="1183" uniqueCount="196">
  <si>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</si>
  <si>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</si>
  <si>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</si>
  <si>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</si>
  <si>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</si>
  <si>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</si>
  <si>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</si>
  <si>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</si>
  <si>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</si>
  <si>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</si>
  <si>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</si>
  <si>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</si>
  <si>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</si>
  <si>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</si>
  <si>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</si>
  <si>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</si>
  <si>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</si>
  <si>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</si>
  <si>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</si>
  <si>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</si>
  <si>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</si>
  <si>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</si>
  <si>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</si>
  <si>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</si>
  <si>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</si>
  <si>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</si>
  <si>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</si>
  <si>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</si>
  <si>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</si>
  <si>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</si>
  <si>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</si>
  <si>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</si>
  <si>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</si>
  <si>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</si>
  <si>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</si>
  <si>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</si>
  <si>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</si>
  <si>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</si>
  <si>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</si>
  <si>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</si>
  <si>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</si>
  <si>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</si>
  <si>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</si>
  <si>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PS</t>
  </si>
  <si>
    <t>cod</t>
  </si>
  <si>
    <t>TIMO ARAYA</t>
  </si>
  <si>
    <t>nato/a il</t>
  </si>
  <si>
    <t>ROLFO VALENTINA</t>
  </si>
  <si>
    <t>BONETTO MATTEO</t>
  </si>
  <si>
    <t>SINGOLO FEMMINILE JUNIORES</t>
  </si>
  <si>
    <t>CLASSIFICA SOCIETA' JUNIORES FEMMINILE</t>
  </si>
  <si>
    <t xml:space="preserve">C.U.S. TORINO A.S.D. </t>
  </si>
  <si>
    <t>AO</t>
  </si>
  <si>
    <t>AOSTA</t>
  </si>
  <si>
    <t>BORDABOSSANA NICOLA</t>
  </si>
  <si>
    <t>GARELLO SIMONE</t>
  </si>
  <si>
    <t>SERENO REGIS EMMA</t>
  </si>
  <si>
    <t>A.S.D.COUMBA FREIDE T.T. AOSTA</t>
  </si>
  <si>
    <t>AMERIO ALESSIO</t>
  </si>
  <si>
    <t>ROSSO GABRIELE</t>
  </si>
  <si>
    <t>TAMBORIN DAVIDE</t>
  </si>
  <si>
    <t>A.PD. G.S. SPLENDOR</t>
  </si>
  <si>
    <t>A.S.D. T.T. CARMAGNOLESE</t>
  </si>
  <si>
    <t>GIOLITO ROBERTO</t>
  </si>
  <si>
    <t>GAMBA ARIANNA</t>
  </si>
  <si>
    <t>MOTTA LODOVICA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</si>
  <si>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</si>
  <si>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</si>
  <si>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</si>
  <si>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</si>
  <si>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</si>
  <si>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CAPPAI GABRIELE</t>
  </si>
  <si>
    <t>SIMON EMANUEL VALERIU</t>
  </si>
  <si>
    <t>A.S.D. SIAL PIOSSASCO</t>
  </si>
  <si>
    <t>GUASTELLA ALESSANDRO</t>
  </si>
  <si>
    <t>PARISI GABRIELE</t>
  </si>
  <si>
    <t>SIMON DAVIDE LORENZO</t>
  </si>
  <si>
    <t>FERRARINI MATTEO</t>
  </si>
  <si>
    <t>PIA MATTEO</t>
  </si>
  <si>
    <t>PIA LUCA</t>
  </si>
  <si>
    <t>PROLA FEDERICA</t>
  </si>
  <si>
    <t>DANIELE ARTURO</t>
  </si>
  <si>
    <t>ARNULFO ENRICO</t>
  </si>
  <si>
    <t>OZARCHEVICI REMUS</t>
  </si>
  <si>
    <t>PROLA EDOARDO</t>
  </si>
  <si>
    <t xml:space="preserve">COSSEDDU FABIO </t>
  </si>
  <si>
    <t>RUFFA ENRICO</t>
  </si>
  <si>
    <t>SORRENTINO TOMMASO</t>
  </si>
  <si>
    <t>GULLINO LORENZO LEON</t>
  </si>
  <si>
    <t>MORZONE UMBERTO</t>
  </si>
  <si>
    <t>FURNO VITTORIA</t>
  </si>
  <si>
    <t>BRAMBILLA MARTA</t>
  </si>
  <si>
    <t>FALCONE CARLOTTA</t>
  </si>
  <si>
    <t>ROSSO MADDALENA</t>
  </si>
  <si>
    <t>GALLO LAVINIA</t>
  </si>
  <si>
    <t>A.S.D. T.T. ROMAGNANO</t>
  </si>
  <si>
    <t>RAMAZZOTTI GIULIA</t>
  </si>
  <si>
    <t>RABAGLIO SOFIA</t>
  </si>
  <si>
    <t>VITTONE CRISTIANO</t>
  </si>
  <si>
    <t>PELOSI FEDERICO</t>
  </si>
  <si>
    <t>RAMAZZOTTI GIACOMO</t>
  </si>
  <si>
    <t>GIACCAGLIA RICCARDO</t>
  </si>
  <si>
    <t>FORNO GIACOMO</t>
  </si>
  <si>
    <t>PONZO PAOLO</t>
  </si>
  <si>
    <t>RATA MARCO GEORGE</t>
  </si>
  <si>
    <t>MERANI LORENZO</t>
  </si>
  <si>
    <t>CROBEDDU TOMMASO CESARE</t>
  </si>
  <si>
    <t>GONELLA LORENZO</t>
  </si>
  <si>
    <t>LORUSSO ALESSIO</t>
  </si>
  <si>
    <t>MARANGONE ERIK</t>
  </si>
  <si>
    <t>CENEDESE GIACOMO</t>
  </si>
  <si>
    <t>SCALI MATTEO</t>
  </si>
  <si>
    <t>FERRARO TOMMASO</t>
  </si>
  <si>
    <t>MATTA ANDREA</t>
  </si>
  <si>
    <t>A.S.D. T.T. GREEN TRINO PALAZZOLO</t>
  </si>
  <si>
    <t>GIULIANO CARLOTTA</t>
  </si>
  <si>
    <t>BRATU TAISIA</t>
  </si>
  <si>
    <t>TERZAGHI ALESSANDRO</t>
  </si>
  <si>
    <t>BARBERO ELIA</t>
  </si>
  <si>
    <t>PAOLETTI NICOLAS</t>
  </si>
  <si>
    <t>TORTA MATTEO</t>
  </si>
  <si>
    <t>MUSSA GABRIELE</t>
  </si>
  <si>
    <t>BAGNASCO EDOARDO</t>
  </si>
  <si>
    <t>PASSARO MATTEO</t>
  </si>
  <si>
    <t>FORNASIERO DENNIS</t>
  </si>
  <si>
    <t>FELISSATI RICCARDO</t>
  </si>
  <si>
    <t>BERGAMINI FRANCESCO</t>
  </si>
  <si>
    <t>CAMPISI MATTEO</t>
  </si>
  <si>
    <t>ROVELLI FABIO</t>
  </si>
  <si>
    <t>JANNON VITTORIO</t>
  </si>
  <si>
    <t>ALESSO MARCO</t>
  </si>
  <si>
    <t>RUSSO MATTEO</t>
  </si>
  <si>
    <t>MONEGATO LEONARDO</t>
  </si>
  <si>
    <t>TIRANTE PIETRO</t>
  </si>
  <si>
    <t>BRAMOSO TOMMASO</t>
  </si>
  <si>
    <t>ROSSI UMBERTO</t>
  </si>
  <si>
    <t>LISANTI FABIO</t>
  </si>
  <si>
    <t>ARNO FEDERICO</t>
  </si>
  <si>
    <t>SAGGIA SAMI</t>
  </si>
  <si>
    <t>CURTAZ ETIENNE</t>
  </si>
  <si>
    <t>UCCIARDO FRANCESCO</t>
  </si>
  <si>
    <t>A.S.D. ARDENS CUNEO</t>
  </si>
  <si>
    <t>MARKU LUIS</t>
  </si>
  <si>
    <t>TOSELLO CAROLA</t>
  </si>
  <si>
    <t>FEDOZZI LEONARDO</t>
  </si>
  <si>
    <t>CAVALLAZZI LEONARDO</t>
  </si>
  <si>
    <t>PROSPERO ALBERTO</t>
  </si>
  <si>
    <t>AUDISIO GABRIELE</t>
  </si>
  <si>
    <t>FERRERO ANDREA</t>
  </si>
  <si>
    <t>BOERO ALESSANDRO</t>
  </si>
  <si>
    <t>A.S.D. P.G.S. AVIS ISOLA</t>
  </si>
  <si>
    <t>NASTA ALESSIO</t>
  </si>
  <si>
    <t>PESCE ALESSANDRO</t>
  </si>
  <si>
    <t>DAVANZO GRIFFITH</t>
  </si>
  <si>
    <t>N</t>
  </si>
  <si>
    <t>GRAND PRIX REGIONALE PIEMONTESE 2018/2019</t>
  </si>
  <si>
    <t>AUDINO MARCO</t>
  </si>
  <si>
    <t>A.S.D. T.T. IVREA</t>
  </si>
  <si>
    <t>MONTE GABRIELE</t>
  </si>
  <si>
    <t>CAJELLI NKOSI</t>
  </si>
  <si>
    <t>MONTE RICCARDO</t>
  </si>
  <si>
    <t>COLOMBO IRENE</t>
  </si>
  <si>
    <t>FISSORE LORENZO</t>
  </si>
  <si>
    <t>MINSENTI JEREMY</t>
  </si>
  <si>
    <t>BRIZIO ELIA</t>
  </si>
  <si>
    <t>A.D.P.G.S. AUXILIUM FOSSANO T.T.</t>
  </si>
  <si>
    <t>A.S.D. T.T. GASP MONCALIERI</t>
  </si>
  <si>
    <t>FLORIS RICCARDO</t>
  </si>
  <si>
    <t>BONATO DAVIDE</t>
  </si>
  <si>
    <t>MONTEFAMEGLIO PIETRO</t>
  </si>
  <si>
    <t>VIOTTO UMBERTO</t>
  </si>
  <si>
    <t>FERRERO STEFANO</t>
  </si>
  <si>
    <t>A.S.D. T.T. ALBA</t>
  </si>
  <si>
    <t>ROLFO ARIANNA</t>
  </si>
  <si>
    <t>ROSSI GIULIA</t>
  </si>
  <si>
    <t>TESTON DAVIDE</t>
  </si>
  <si>
    <t>BRUSASCA BENEDETTO</t>
  </si>
  <si>
    <t>SPRIANO TOMMASO</t>
  </si>
  <si>
    <t>PAITONI NICCOLO'</t>
  </si>
  <si>
    <t>MELINA GIOVANNI</t>
  </si>
  <si>
    <t>CANTORE SIMONE</t>
  </si>
  <si>
    <t>SALANI MATTIA</t>
  </si>
  <si>
    <t xml:space="preserve">ZOPPELLO TOMMASO </t>
  </si>
  <si>
    <t xml:space="preserve">MARENGO EDOARDO </t>
  </si>
  <si>
    <t xml:space="preserve">TORRERO STEFANO </t>
  </si>
  <si>
    <t>OSELIN MATTEO</t>
  </si>
  <si>
    <t>COLLAUTO AMON</t>
  </si>
  <si>
    <t>DOLLANI DANIEL</t>
  </si>
  <si>
    <t>FANIZZA REBECCA</t>
  </si>
  <si>
    <t>FELISATI ELISA</t>
  </si>
  <si>
    <t>ROSSO VITTORIA MARIA</t>
  </si>
  <si>
    <t>FOGLIATO ANTHEA</t>
  </si>
  <si>
    <t>DALMASSO MARIA ELISA</t>
  </si>
  <si>
    <t>FOGLIATO BIANCA</t>
  </si>
  <si>
    <t>ZERBO ANITA</t>
  </si>
  <si>
    <t>CALLEGARO GRETA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</si>
</sst>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0" borderId="12" xfId="0" applyFont="1" applyFill="1" applyBorder="1" applyAlignment="1">
      <alignment horizontal="center"/>
    </xf>
    <xf numFmtId="0" fontId="10" fillId="0" borderId="4" xfId="0" applyFont="1" applyFill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6"/>
  <sheetViews>
    <sheetView topLeftCell="A231" workbookViewId="0">
      <selection activeCell="U252" sqref="U252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4" customWidth="1"/>
    <col min="6" max="17" width="2.7109375" style="2" customWidth="1"/>
    <col min="18" max="18" width="3.7109375" style="2" customWidth="1"/>
    <col min="19" max="16384" width="9.140625" style="4"/>
  </cols>
  <sheetData>
    <row r="1" spans="1:2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1" ht="35.1" customHeight="1">
      <c r="A2" s="63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21" ht="12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21" ht="18">
      <c r="A4" s="57" t="s">
        <v>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21" ht="12" customHeight="1">
      <c r="A5" s="27"/>
      <c r="B5" s="27" t="s">
        <v>14</v>
      </c>
      <c r="C5" s="33" t="s">
        <v>15</v>
      </c>
      <c r="D5" s="28" t="s">
        <v>44</v>
      </c>
      <c r="E5" s="35" t="s">
        <v>46</v>
      </c>
      <c r="F5" s="60">
        <v>1</v>
      </c>
      <c r="G5" s="61"/>
      <c r="H5" s="60">
        <v>2</v>
      </c>
      <c r="I5" s="61"/>
      <c r="J5" s="29">
        <v>3</v>
      </c>
      <c r="K5" s="60">
        <v>4</v>
      </c>
      <c r="L5" s="61"/>
      <c r="M5" s="60">
        <v>5</v>
      </c>
      <c r="N5" s="61"/>
      <c r="O5" s="28" t="s">
        <v>43</v>
      </c>
      <c r="P5" s="28">
        <v>6</v>
      </c>
      <c r="Q5" s="28" t="s">
        <v>12</v>
      </c>
      <c r="R5" s="29" t="s">
        <v>13</v>
      </c>
    </row>
    <row r="6" spans="1:21">
      <c r="A6" s="13">
        <v>1</v>
      </c>
      <c r="B6" s="22" t="s">
        <v>48</v>
      </c>
      <c r="C6" s="23" t="s">
        <v>30</v>
      </c>
      <c r="D6" s="25">
        <v>550</v>
      </c>
      <c r="E6" s="36">
        <v>37922</v>
      </c>
      <c r="F6" s="13">
        <v>16</v>
      </c>
      <c r="G6" s="15" t="s">
        <v>35</v>
      </c>
      <c r="H6" s="14">
        <v>20</v>
      </c>
      <c r="I6" s="15" t="s">
        <v>35</v>
      </c>
      <c r="J6" s="16"/>
      <c r="K6" s="13"/>
      <c r="L6" s="15"/>
      <c r="M6" s="14"/>
      <c r="N6" s="15"/>
      <c r="O6" s="13"/>
      <c r="P6" s="13"/>
      <c r="Q6" s="13">
        <v>6</v>
      </c>
      <c r="R6" s="16">
        <f t="shared" ref="R6:R48" si="0">+F6+H6+J6+K6+M6-O6+P6+Q6</f>
        <v>42</v>
      </c>
      <c r="S6" s="24"/>
      <c r="T6" s="24"/>
      <c r="U6" s="24"/>
    </row>
    <row r="7" spans="1:21">
      <c r="A7" s="13">
        <v>2</v>
      </c>
      <c r="B7" s="12" t="s">
        <v>58</v>
      </c>
      <c r="C7" s="23" t="s">
        <v>32</v>
      </c>
      <c r="D7" s="25">
        <v>955</v>
      </c>
      <c r="E7" s="36">
        <v>38607</v>
      </c>
      <c r="F7" s="13">
        <v>20</v>
      </c>
      <c r="G7" s="15" t="s">
        <v>35</v>
      </c>
      <c r="H7" s="14">
        <v>20</v>
      </c>
      <c r="I7" s="15" t="s">
        <v>154</v>
      </c>
      <c r="J7" s="16"/>
      <c r="K7" s="13"/>
      <c r="L7" s="15"/>
      <c r="M7" s="14"/>
      <c r="N7" s="15"/>
      <c r="O7" s="13"/>
      <c r="P7" s="13"/>
      <c r="Q7" s="13"/>
      <c r="R7" s="16">
        <f t="shared" si="0"/>
        <v>40</v>
      </c>
    </row>
    <row r="8" spans="1:21">
      <c r="A8" s="13">
        <v>3</v>
      </c>
      <c r="B8" s="22" t="s">
        <v>99</v>
      </c>
      <c r="C8" s="23" t="s">
        <v>95</v>
      </c>
      <c r="D8" s="25">
        <v>949</v>
      </c>
      <c r="E8" s="36">
        <v>37542</v>
      </c>
      <c r="F8" s="13">
        <v>20</v>
      </c>
      <c r="G8" s="15" t="s">
        <v>154</v>
      </c>
      <c r="H8" s="14">
        <v>16</v>
      </c>
      <c r="I8" s="15" t="s">
        <v>154</v>
      </c>
      <c r="J8" s="16"/>
      <c r="K8" s="13"/>
      <c r="L8" s="15"/>
      <c r="M8" s="14"/>
      <c r="N8" s="15"/>
      <c r="O8" s="13"/>
      <c r="P8" s="13"/>
      <c r="Q8" s="13"/>
      <c r="R8" s="16">
        <f t="shared" si="0"/>
        <v>36</v>
      </c>
    </row>
    <row r="9" spans="1:21">
      <c r="A9" s="13">
        <v>4</v>
      </c>
      <c r="B9" s="22" t="s">
        <v>113</v>
      </c>
      <c r="C9" s="23" t="s">
        <v>33</v>
      </c>
      <c r="D9" s="25">
        <v>3051</v>
      </c>
      <c r="E9" s="36">
        <v>37904</v>
      </c>
      <c r="F9" s="13">
        <v>12</v>
      </c>
      <c r="G9" s="15" t="s">
        <v>154</v>
      </c>
      <c r="H9" s="14">
        <v>12</v>
      </c>
      <c r="I9" s="15" t="s">
        <v>154</v>
      </c>
      <c r="J9" s="16"/>
      <c r="K9" s="13"/>
      <c r="L9" s="15"/>
      <c r="M9" s="14"/>
      <c r="N9" s="15"/>
      <c r="O9" s="13"/>
      <c r="P9" s="13"/>
      <c r="Q9" s="13">
        <v>6</v>
      </c>
      <c r="R9" s="16">
        <f t="shared" si="0"/>
        <v>30</v>
      </c>
    </row>
    <row r="10" spans="1:21">
      <c r="A10" s="13">
        <v>5</v>
      </c>
      <c r="B10" s="12" t="s">
        <v>100</v>
      </c>
      <c r="C10" s="23" t="s">
        <v>31</v>
      </c>
      <c r="D10" s="25">
        <v>376</v>
      </c>
      <c r="E10" s="36">
        <v>38351</v>
      </c>
      <c r="F10" s="13">
        <v>16</v>
      </c>
      <c r="G10" s="15" t="s">
        <v>154</v>
      </c>
      <c r="H10" s="14">
        <v>12</v>
      </c>
      <c r="I10" s="15" t="s">
        <v>154</v>
      </c>
      <c r="J10" s="16"/>
      <c r="K10" s="13"/>
      <c r="L10" s="15"/>
      <c r="M10" s="14"/>
      <c r="N10" s="15"/>
      <c r="O10" s="13"/>
      <c r="P10" s="13"/>
      <c r="Q10" s="13"/>
      <c r="R10" s="16">
        <f t="shared" si="0"/>
        <v>28</v>
      </c>
    </row>
    <row r="11" spans="1:21">
      <c r="A11" s="13">
        <v>6</v>
      </c>
      <c r="B11" s="22" t="s">
        <v>120</v>
      </c>
      <c r="C11" s="22" t="s">
        <v>30</v>
      </c>
      <c r="D11" s="26">
        <v>550</v>
      </c>
      <c r="E11" s="36">
        <v>36957</v>
      </c>
      <c r="F11" s="13">
        <v>12</v>
      </c>
      <c r="G11" s="15" t="s">
        <v>35</v>
      </c>
      <c r="H11" s="14">
        <v>12</v>
      </c>
      <c r="I11" s="15" t="s">
        <v>35</v>
      </c>
      <c r="J11" s="16"/>
      <c r="K11" s="13"/>
      <c r="L11" s="15"/>
      <c r="M11" s="14"/>
      <c r="N11" s="15"/>
      <c r="O11" s="13"/>
      <c r="P11" s="13"/>
      <c r="Q11" s="13">
        <v>3</v>
      </c>
      <c r="R11" s="16">
        <f t="shared" si="0"/>
        <v>27</v>
      </c>
    </row>
    <row r="12" spans="1:21">
      <c r="A12" s="13">
        <v>7</v>
      </c>
      <c r="B12" s="12" t="s">
        <v>107</v>
      </c>
      <c r="C12" s="23" t="s">
        <v>30</v>
      </c>
      <c r="D12" s="25">
        <v>550</v>
      </c>
      <c r="E12" s="36">
        <v>37764</v>
      </c>
      <c r="F12" s="13">
        <v>12</v>
      </c>
      <c r="G12" s="15" t="s">
        <v>35</v>
      </c>
      <c r="H12" s="14"/>
      <c r="I12" s="15"/>
      <c r="J12" s="16"/>
      <c r="K12" s="13"/>
      <c r="L12" s="15"/>
      <c r="M12" s="14"/>
      <c r="N12" s="15"/>
      <c r="O12" s="13"/>
      <c r="P12" s="13"/>
      <c r="Q12" s="13">
        <v>6</v>
      </c>
      <c r="R12" s="16">
        <f t="shared" si="0"/>
        <v>18</v>
      </c>
    </row>
    <row r="13" spans="1:21">
      <c r="A13" s="13">
        <v>8</v>
      </c>
      <c r="B13" s="22" t="s">
        <v>162</v>
      </c>
      <c r="C13" s="23" t="s">
        <v>62</v>
      </c>
      <c r="D13" s="25">
        <v>2104</v>
      </c>
      <c r="E13" s="36">
        <v>36988</v>
      </c>
      <c r="F13" s="13"/>
      <c r="G13" s="15"/>
      <c r="H13" s="14">
        <v>16</v>
      </c>
      <c r="I13" s="15" t="s">
        <v>35</v>
      </c>
      <c r="J13" s="16"/>
      <c r="K13" s="13"/>
      <c r="L13" s="15"/>
      <c r="M13" s="14"/>
      <c r="N13" s="15"/>
      <c r="O13" s="13"/>
      <c r="P13" s="13"/>
      <c r="Q13" s="13"/>
      <c r="R13" s="16">
        <f t="shared" si="0"/>
        <v>16</v>
      </c>
    </row>
    <row r="14" spans="1:21">
      <c r="A14" s="13">
        <v>9</v>
      </c>
      <c r="B14" s="12" t="s">
        <v>72</v>
      </c>
      <c r="C14" s="23" t="s">
        <v>73</v>
      </c>
      <c r="D14" s="25">
        <v>3324</v>
      </c>
      <c r="E14" s="36">
        <v>38683</v>
      </c>
      <c r="F14" s="13">
        <v>8</v>
      </c>
      <c r="G14" s="15" t="s">
        <v>35</v>
      </c>
      <c r="H14" s="14">
        <v>8</v>
      </c>
      <c r="I14" s="15" t="s">
        <v>35</v>
      </c>
      <c r="J14" s="16"/>
      <c r="K14" s="13"/>
      <c r="L14" s="15"/>
      <c r="M14" s="14"/>
      <c r="N14" s="15"/>
      <c r="O14" s="13"/>
      <c r="P14" s="13"/>
      <c r="Q14" s="13"/>
      <c r="R14" s="16">
        <f t="shared" si="0"/>
        <v>16</v>
      </c>
    </row>
    <row r="15" spans="1:21">
      <c r="A15" s="13">
        <v>10</v>
      </c>
      <c r="B15" s="22" t="s">
        <v>148</v>
      </c>
      <c r="C15" s="23" t="s">
        <v>141</v>
      </c>
      <c r="D15" s="25">
        <v>3342</v>
      </c>
      <c r="E15" s="36">
        <v>38059</v>
      </c>
      <c r="F15" s="13">
        <v>8</v>
      </c>
      <c r="G15" s="15" t="s">
        <v>35</v>
      </c>
      <c r="H15" s="14">
        <v>8</v>
      </c>
      <c r="I15" s="15" t="s">
        <v>35</v>
      </c>
      <c r="J15" s="16"/>
      <c r="K15" s="13"/>
      <c r="L15" s="15"/>
      <c r="M15" s="14"/>
      <c r="N15" s="15"/>
      <c r="O15" s="13"/>
      <c r="P15" s="13"/>
      <c r="Q15" s="13"/>
      <c r="R15" s="16">
        <f t="shared" si="0"/>
        <v>16</v>
      </c>
    </row>
    <row r="16" spans="1:21">
      <c r="A16" s="13">
        <v>11</v>
      </c>
      <c r="B16" s="12" t="s">
        <v>136</v>
      </c>
      <c r="C16" s="23" t="s">
        <v>29</v>
      </c>
      <c r="D16" s="25">
        <v>749</v>
      </c>
      <c r="E16" s="36">
        <v>37687</v>
      </c>
      <c r="F16" s="13">
        <v>8</v>
      </c>
      <c r="G16" s="15" t="s">
        <v>154</v>
      </c>
      <c r="H16" s="14">
        <v>8</v>
      </c>
      <c r="I16" s="15" t="s">
        <v>154</v>
      </c>
      <c r="J16" s="16"/>
      <c r="K16" s="13"/>
      <c r="L16" s="15"/>
      <c r="M16" s="14"/>
      <c r="N16" s="15"/>
      <c r="O16" s="13"/>
      <c r="P16" s="13"/>
      <c r="Q16" s="13"/>
      <c r="R16" s="16">
        <f t="shared" si="0"/>
        <v>16</v>
      </c>
    </row>
    <row r="17" spans="1:21">
      <c r="A17" s="13">
        <v>12</v>
      </c>
      <c r="B17" s="22" t="s">
        <v>89</v>
      </c>
      <c r="C17" s="23" t="s">
        <v>51</v>
      </c>
      <c r="D17" s="25">
        <v>437</v>
      </c>
      <c r="E17" s="36">
        <v>37171</v>
      </c>
      <c r="F17" s="13">
        <v>3</v>
      </c>
      <c r="G17" s="15" t="s">
        <v>35</v>
      </c>
      <c r="H17" s="14">
        <v>12</v>
      </c>
      <c r="I17" s="15" t="s">
        <v>35</v>
      </c>
      <c r="J17" s="16"/>
      <c r="K17" s="13"/>
      <c r="L17" s="15"/>
      <c r="M17" s="14"/>
      <c r="N17" s="15"/>
      <c r="O17" s="13"/>
      <c r="P17" s="13"/>
      <c r="Q17" s="13"/>
      <c r="R17" s="16">
        <f t="shared" si="0"/>
        <v>15</v>
      </c>
    </row>
    <row r="18" spans="1:21">
      <c r="A18" s="13">
        <v>13</v>
      </c>
      <c r="B18" s="22" t="s">
        <v>147</v>
      </c>
      <c r="C18" s="22" t="s">
        <v>141</v>
      </c>
      <c r="D18" s="26">
        <v>3342</v>
      </c>
      <c r="E18" s="36">
        <v>38257</v>
      </c>
      <c r="F18" s="13">
        <v>8</v>
      </c>
      <c r="G18" s="15" t="s">
        <v>35</v>
      </c>
      <c r="H18" s="14">
        <v>6</v>
      </c>
      <c r="I18" s="15" t="s">
        <v>35</v>
      </c>
      <c r="J18" s="16"/>
      <c r="K18" s="13"/>
      <c r="L18" s="15"/>
      <c r="M18" s="14"/>
      <c r="N18" s="15"/>
      <c r="O18" s="13"/>
      <c r="P18" s="13"/>
      <c r="Q18" s="13"/>
      <c r="R18" s="16">
        <f t="shared" si="0"/>
        <v>14</v>
      </c>
    </row>
    <row r="19" spans="1:21">
      <c r="A19" s="13">
        <v>14</v>
      </c>
      <c r="B19" s="22" t="s">
        <v>74</v>
      </c>
      <c r="C19" s="22" t="s">
        <v>150</v>
      </c>
      <c r="D19" s="26">
        <v>3414</v>
      </c>
      <c r="E19" s="36">
        <v>38462</v>
      </c>
      <c r="F19" s="13">
        <v>6</v>
      </c>
      <c r="G19" s="15" t="s">
        <v>35</v>
      </c>
      <c r="H19" s="14">
        <v>8</v>
      </c>
      <c r="I19" s="15" t="s">
        <v>154</v>
      </c>
      <c r="J19" s="16"/>
      <c r="K19" s="13"/>
      <c r="L19" s="15"/>
      <c r="M19" s="14"/>
      <c r="N19" s="15"/>
      <c r="O19" s="13"/>
      <c r="P19" s="13"/>
      <c r="Q19" s="13"/>
      <c r="R19" s="16">
        <f t="shared" si="0"/>
        <v>14</v>
      </c>
      <c r="S19" s="24"/>
      <c r="T19" s="24"/>
      <c r="U19" s="24"/>
    </row>
    <row r="20" spans="1:21">
      <c r="A20" s="13">
        <v>15</v>
      </c>
      <c r="B20" s="22" t="s">
        <v>149</v>
      </c>
      <c r="C20" s="22" t="s">
        <v>150</v>
      </c>
      <c r="D20" s="26">
        <v>3414</v>
      </c>
      <c r="E20" s="36">
        <v>37199</v>
      </c>
      <c r="F20" s="13">
        <v>6</v>
      </c>
      <c r="G20" s="15" t="s">
        <v>35</v>
      </c>
      <c r="H20" s="14">
        <v>8</v>
      </c>
      <c r="I20" s="15" t="s">
        <v>154</v>
      </c>
      <c r="J20" s="16"/>
      <c r="K20" s="13"/>
      <c r="L20" s="15"/>
      <c r="M20" s="14"/>
      <c r="N20" s="15"/>
      <c r="O20" s="13"/>
      <c r="P20" s="13"/>
      <c r="Q20" s="13"/>
      <c r="R20" s="16">
        <f t="shared" si="0"/>
        <v>14</v>
      </c>
      <c r="S20" s="24"/>
      <c r="T20" s="24"/>
      <c r="U20" s="24"/>
    </row>
    <row r="21" spans="1:21">
      <c r="A21" s="13">
        <v>16</v>
      </c>
      <c r="B21" s="12" t="s">
        <v>132</v>
      </c>
      <c r="C21" s="22" t="s">
        <v>57</v>
      </c>
      <c r="D21" s="22">
        <v>2938</v>
      </c>
      <c r="E21" s="36">
        <v>38467</v>
      </c>
      <c r="F21" s="13">
        <v>6</v>
      </c>
      <c r="G21" s="15" t="s">
        <v>154</v>
      </c>
      <c r="H21" s="14">
        <v>8</v>
      </c>
      <c r="I21" s="15" t="s">
        <v>154</v>
      </c>
      <c r="J21" s="16"/>
      <c r="K21" s="13"/>
      <c r="L21" s="15"/>
      <c r="M21" s="14"/>
      <c r="N21" s="15"/>
      <c r="O21" s="13"/>
      <c r="P21" s="13"/>
      <c r="Q21" s="13"/>
      <c r="R21" s="16">
        <f t="shared" si="0"/>
        <v>14</v>
      </c>
      <c r="S21" s="24"/>
      <c r="T21" s="24"/>
      <c r="U21" s="24"/>
    </row>
    <row r="22" spans="1:21">
      <c r="A22" s="13">
        <v>17</v>
      </c>
      <c r="B22" s="12" t="s">
        <v>85</v>
      </c>
      <c r="C22" s="23" t="s">
        <v>29</v>
      </c>
      <c r="D22" s="25">
        <v>749</v>
      </c>
      <c r="E22" s="36">
        <v>38376</v>
      </c>
      <c r="F22" s="13">
        <v>8</v>
      </c>
      <c r="G22" s="15" t="s">
        <v>154</v>
      </c>
      <c r="H22" s="14">
        <v>6</v>
      </c>
      <c r="I22" s="15" t="s">
        <v>154</v>
      </c>
      <c r="J22" s="16"/>
      <c r="K22" s="13"/>
      <c r="L22" s="15"/>
      <c r="M22" s="14"/>
      <c r="N22" s="15"/>
      <c r="O22" s="13"/>
      <c r="P22" s="13"/>
      <c r="Q22" s="13"/>
      <c r="R22" s="16">
        <f t="shared" si="0"/>
        <v>14</v>
      </c>
    </row>
    <row r="23" spans="1:21">
      <c r="A23" s="13">
        <v>18</v>
      </c>
      <c r="B23" s="12" t="s">
        <v>137</v>
      </c>
      <c r="C23" s="23" t="s">
        <v>29</v>
      </c>
      <c r="D23" s="25">
        <v>749</v>
      </c>
      <c r="E23" s="36">
        <v>37718</v>
      </c>
      <c r="F23" s="13">
        <v>8</v>
      </c>
      <c r="G23" s="15" t="s">
        <v>154</v>
      </c>
      <c r="H23" s="14">
        <v>6</v>
      </c>
      <c r="I23" s="15" t="s">
        <v>154</v>
      </c>
      <c r="J23" s="16"/>
      <c r="K23" s="13"/>
      <c r="L23" s="15"/>
      <c r="M23" s="14"/>
      <c r="N23" s="15"/>
      <c r="O23" s="13"/>
      <c r="P23" s="13"/>
      <c r="Q23" s="13"/>
      <c r="R23" s="16">
        <f t="shared" si="0"/>
        <v>14</v>
      </c>
    </row>
    <row r="24" spans="1:21">
      <c r="A24" s="13">
        <v>19</v>
      </c>
      <c r="B24" s="12" t="s">
        <v>84</v>
      </c>
      <c r="C24" s="23" t="s">
        <v>29</v>
      </c>
      <c r="D24" s="25">
        <v>749</v>
      </c>
      <c r="E24" s="36">
        <v>37435</v>
      </c>
      <c r="F24" s="13">
        <v>6</v>
      </c>
      <c r="G24" s="15" t="s">
        <v>154</v>
      </c>
      <c r="H24" s="14">
        <v>6</v>
      </c>
      <c r="I24" s="15" t="s">
        <v>154</v>
      </c>
      <c r="J24" s="16"/>
      <c r="K24" s="13"/>
      <c r="L24" s="15"/>
      <c r="M24" s="14"/>
      <c r="N24" s="15"/>
      <c r="O24" s="13"/>
      <c r="P24" s="13"/>
      <c r="Q24" s="13"/>
      <c r="R24" s="16">
        <f t="shared" si="0"/>
        <v>12</v>
      </c>
    </row>
    <row r="25" spans="1:21">
      <c r="A25" s="13">
        <v>20</v>
      </c>
      <c r="B25" s="22" t="s">
        <v>60</v>
      </c>
      <c r="C25" s="23" t="s">
        <v>57</v>
      </c>
      <c r="D25" s="23">
        <v>2938</v>
      </c>
      <c r="E25" s="36">
        <v>37408</v>
      </c>
      <c r="F25" s="13">
        <v>12</v>
      </c>
      <c r="G25" s="15" t="s">
        <v>154</v>
      </c>
      <c r="H25" s="14"/>
      <c r="I25" s="15"/>
      <c r="J25" s="16"/>
      <c r="K25" s="13"/>
      <c r="L25" s="15"/>
      <c r="M25" s="14"/>
      <c r="N25" s="15"/>
      <c r="O25" s="13"/>
      <c r="P25" s="13"/>
      <c r="Q25" s="13"/>
      <c r="R25" s="16">
        <f t="shared" si="0"/>
        <v>12</v>
      </c>
    </row>
    <row r="26" spans="1:21">
      <c r="A26" s="13">
        <v>21</v>
      </c>
      <c r="B26" s="12" t="s">
        <v>88</v>
      </c>
      <c r="C26" s="23" t="s">
        <v>51</v>
      </c>
      <c r="D26" s="25">
        <v>437</v>
      </c>
      <c r="E26" s="36">
        <v>37989</v>
      </c>
      <c r="F26" s="13">
        <v>8</v>
      </c>
      <c r="G26" s="15" t="s">
        <v>35</v>
      </c>
      <c r="H26" s="14">
        <v>3</v>
      </c>
      <c r="I26" s="15" t="s">
        <v>35</v>
      </c>
      <c r="J26" s="16"/>
      <c r="K26" s="13"/>
      <c r="L26" s="15"/>
      <c r="M26" s="14"/>
      <c r="N26" s="15"/>
      <c r="O26" s="13"/>
      <c r="P26" s="13"/>
      <c r="Q26" s="13"/>
      <c r="R26" s="16">
        <f t="shared" si="0"/>
        <v>11</v>
      </c>
    </row>
    <row r="27" spans="1:21">
      <c r="A27" s="13">
        <v>22</v>
      </c>
      <c r="B27" s="22" t="s">
        <v>151</v>
      </c>
      <c r="C27" s="23" t="s">
        <v>141</v>
      </c>
      <c r="D27" s="25">
        <v>3342</v>
      </c>
      <c r="E27" s="36">
        <v>37711</v>
      </c>
      <c r="F27" s="13">
        <v>1</v>
      </c>
      <c r="G27" s="15" t="s">
        <v>35</v>
      </c>
      <c r="H27" s="14">
        <v>8</v>
      </c>
      <c r="I27" s="15" t="s">
        <v>35</v>
      </c>
      <c r="J27" s="16"/>
      <c r="K27" s="13"/>
      <c r="L27" s="15"/>
      <c r="M27" s="14"/>
      <c r="N27" s="15"/>
      <c r="O27" s="13"/>
      <c r="P27" s="13"/>
      <c r="Q27" s="13"/>
      <c r="R27" s="16">
        <f t="shared" si="0"/>
        <v>9</v>
      </c>
    </row>
    <row r="28" spans="1:21">
      <c r="A28" s="13">
        <v>23</v>
      </c>
      <c r="B28" s="12" t="s">
        <v>123</v>
      </c>
      <c r="C28" s="23" t="s">
        <v>29</v>
      </c>
      <c r="D28" s="25">
        <v>749</v>
      </c>
      <c r="E28" s="36">
        <v>38645</v>
      </c>
      <c r="F28" s="13">
        <v>3</v>
      </c>
      <c r="G28" s="15" t="s">
        <v>154</v>
      </c>
      <c r="H28" s="14">
        <v>6</v>
      </c>
      <c r="I28" s="15" t="s">
        <v>154</v>
      </c>
      <c r="J28" s="16"/>
      <c r="K28" s="13"/>
      <c r="L28" s="15"/>
      <c r="M28" s="14"/>
      <c r="N28" s="15"/>
      <c r="O28" s="13"/>
      <c r="P28" s="13"/>
      <c r="Q28" s="13"/>
      <c r="R28" s="16">
        <f t="shared" si="0"/>
        <v>9</v>
      </c>
    </row>
    <row r="29" spans="1:21">
      <c r="A29" s="13">
        <v>24</v>
      </c>
      <c r="B29" s="22" t="s">
        <v>163</v>
      </c>
      <c r="C29" s="23" t="s">
        <v>30</v>
      </c>
      <c r="D29" s="25">
        <v>550</v>
      </c>
      <c r="E29" s="36">
        <v>37497</v>
      </c>
      <c r="F29" s="13"/>
      <c r="G29" s="15"/>
      <c r="H29" s="14">
        <v>8</v>
      </c>
      <c r="I29" s="15" t="s">
        <v>35</v>
      </c>
      <c r="J29" s="16"/>
      <c r="K29" s="13"/>
      <c r="L29" s="15"/>
      <c r="M29" s="14"/>
      <c r="N29" s="15"/>
      <c r="O29" s="13"/>
      <c r="P29" s="13"/>
      <c r="Q29" s="13"/>
      <c r="R29" s="16">
        <f t="shared" si="0"/>
        <v>8</v>
      </c>
    </row>
    <row r="30" spans="1:21">
      <c r="A30" s="13">
        <v>25</v>
      </c>
      <c r="B30" s="22" t="s">
        <v>71</v>
      </c>
      <c r="C30" s="23" t="s">
        <v>150</v>
      </c>
      <c r="D30" s="25">
        <v>3414</v>
      </c>
      <c r="E30" s="36">
        <v>37078</v>
      </c>
      <c r="F30" s="13">
        <v>2</v>
      </c>
      <c r="G30" s="15" t="s">
        <v>35</v>
      </c>
      <c r="H30" s="14">
        <v>6</v>
      </c>
      <c r="I30" s="15" t="s">
        <v>154</v>
      </c>
      <c r="J30" s="16"/>
      <c r="K30" s="13"/>
      <c r="L30" s="15"/>
      <c r="M30" s="14"/>
      <c r="N30" s="15"/>
      <c r="O30" s="13"/>
      <c r="P30" s="13"/>
      <c r="Q30" s="13"/>
      <c r="R30" s="16">
        <f t="shared" si="0"/>
        <v>8</v>
      </c>
    </row>
    <row r="31" spans="1:21">
      <c r="A31" s="13">
        <v>26</v>
      </c>
      <c r="B31" s="12" t="s">
        <v>83</v>
      </c>
      <c r="C31" s="22" t="s">
        <v>29</v>
      </c>
      <c r="D31" s="26">
        <v>749</v>
      </c>
      <c r="E31" s="36">
        <v>38128</v>
      </c>
      <c r="F31" s="13">
        <v>8</v>
      </c>
      <c r="G31" s="15" t="s">
        <v>154</v>
      </c>
      <c r="H31" s="14"/>
      <c r="I31" s="15"/>
      <c r="J31" s="16"/>
      <c r="K31" s="13"/>
      <c r="L31" s="15"/>
      <c r="M31" s="14"/>
      <c r="N31" s="15"/>
      <c r="O31" s="13"/>
      <c r="P31" s="13"/>
      <c r="Q31" s="13"/>
      <c r="R31" s="16">
        <f t="shared" si="0"/>
        <v>8</v>
      </c>
    </row>
    <row r="32" spans="1:21">
      <c r="A32" s="13">
        <v>27</v>
      </c>
      <c r="B32" s="12" t="s">
        <v>119</v>
      </c>
      <c r="C32" s="23" t="s">
        <v>30</v>
      </c>
      <c r="D32" s="25">
        <v>550</v>
      </c>
      <c r="E32" s="36">
        <v>38285</v>
      </c>
      <c r="F32" s="13">
        <v>1</v>
      </c>
      <c r="G32" s="15" t="s">
        <v>35</v>
      </c>
      <c r="H32" s="14">
        <v>6</v>
      </c>
      <c r="I32" s="15" t="s">
        <v>35</v>
      </c>
      <c r="J32" s="16"/>
      <c r="K32" s="13"/>
      <c r="L32" s="15"/>
      <c r="M32" s="14"/>
      <c r="N32" s="15"/>
      <c r="O32" s="13"/>
      <c r="P32" s="13"/>
      <c r="Q32" s="13"/>
      <c r="R32" s="16">
        <f t="shared" si="0"/>
        <v>7</v>
      </c>
    </row>
    <row r="33" spans="1:21">
      <c r="A33" s="13">
        <v>28</v>
      </c>
      <c r="B33" s="12" t="s">
        <v>144</v>
      </c>
      <c r="C33" s="23" t="s">
        <v>29</v>
      </c>
      <c r="D33" s="25">
        <v>749</v>
      </c>
      <c r="E33" s="36">
        <v>38237</v>
      </c>
      <c r="F33" s="13">
        <v>1</v>
      </c>
      <c r="G33" s="15" t="s">
        <v>154</v>
      </c>
      <c r="H33" s="14">
        <v>6</v>
      </c>
      <c r="I33" s="15" t="s">
        <v>154</v>
      </c>
      <c r="J33" s="16"/>
      <c r="K33" s="13"/>
      <c r="L33" s="15"/>
      <c r="M33" s="14"/>
      <c r="N33" s="15"/>
      <c r="O33" s="13"/>
      <c r="P33" s="13"/>
      <c r="Q33" s="13"/>
      <c r="R33" s="16">
        <f t="shared" si="0"/>
        <v>7</v>
      </c>
    </row>
    <row r="34" spans="1:21">
      <c r="A34" s="13">
        <v>29</v>
      </c>
      <c r="B34" s="12" t="s">
        <v>175</v>
      </c>
      <c r="C34" s="20" t="s">
        <v>61</v>
      </c>
      <c r="D34" s="20">
        <v>2695</v>
      </c>
      <c r="E34" s="36">
        <v>37306</v>
      </c>
      <c r="F34" s="13"/>
      <c r="G34" s="15"/>
      <c r="H34" s="14">
        <v>6</v>
      </c>
      <c r="I34" s="15" t="s">
        <v>154</v>
      </c>
      <c r="J34" s="16"/>
      <c r="K34" s="13"/>
      <c r="L34" s="15"/>
      <c r="M34" s="14"/>
      <c r="N34" s="15"/>
      <c r="O34" s="13"/>
      <c r="P34" s="13"/>
      <c r="Q34" s="13"/>
      <c r="R34" s="16">
        <f t="shared" si="0"/>
        <v>6</v>
      </c>
      <c r="S34" s="24"/>
      <c r="T34" s="24"/>
      <c r="U34" s="24"/>
    </row>
    <row r="35" spans="1:21">
      <c r="A35" s="13">
        <v>30</v>
      </c>
      <c r="B35" s="12" t="s">
        <v>176</v>
      </c>
      <c r="C35" s="23" t="s">
        <v>29</v>
      </c>
      <c r="D35" s="25">
        <v>749</v>
      </c>
      <c r="E35" s="36">
        <v>38090</v>
      </c>
      <c r="F35" s="13"/>
      <c r="G35" s="15"/>
      <c r="H35" s="14">
        <v>6</v>
      </c>
      <c r="I35" s="15" t="s">
        <v>154</v>
      </c>
      <c r="J35" s="16"/>
      <c r="K35" s="13"/>
      <c r="L35" s="15"/>
      <c r="M35" s="14"/>
      <c r="N35" s="15"/>
      <c r="O35" s="13"/>
      <c r="P35" s="13"/>
      <c r="Q35" s="13"/>
      <c r="R35" s="16">
        <f t="shared" si="0"/>
        <v>6</v>
      </c>
      <c r="S35" s="24"/>
      <c r="T35" s="24"/>
      <c r="U35" s="24"/>
    </row>
    <row r="36" spans="1:21">
      <c r="A36" s="13">
        <v>31</v>
      </c>
      <c r="B36" s="12" t="s">
        <v>127</v>
      </c>
      <c r="C36" s="23" t="s">
        <v>33</v>
      </c>
      <c r="D36" s="25">
        <v>3051</v>
      </c>
      <c r="E36" s="36">
        <v>37804</v>
      </c>
      <c r="F36" s="13">
        <v>6</v>
      </c>
      <c r="G36" s="15" t="s">
        <v>154</v>
      </c>
      <c r="H36" s="14"/>
      <c r="I36" s="15"/>
      <c r="J36" s="16"/>
      <c r="K36" s="13"/>
      <c r="L36" s="15"/>
      <c r="M36" s="14"/>
      <c r="N36" s="15"/>
      <c r="O36" s="13"/>
      <c r="P36" s="13"/>
      <c r="Q36" s="13"/>
      <c r="R36" s="16">
        <f t="shared" si="0"/>
        <v>6</v>
      </c>
      <c r="S36" s="24"/>
      <c r="T36" s="24"/>
      <c r="U36" s="24"/>
    </row>
    <row r="37" spans="1:21">
      <c r="A37" s="13">
        <v>32</v>
      </c>
      <c r="B37" s="12" t="s">
        <v>128</v>
      </c>
      <c r="C37" s="23" t="s">
        <v>33</v>
      </c>
      <c r="D37" s="25">
        <v>3051</v>
      </c>
      <c r="E37" s="36">
        <v>38236</v>
      </c>
      <c r="F37" s="13">
        <v>6</v>
      </c>
      <c r="G37" s="15" t="s">
        <v>154</v>
      </c>
      <c r="H37" s="14"/>
      <c r="I37" s="15"/>
      <c r="J37" s="16"/>
      <c r="K37" s="13"/>
      <c r="L37" s="15"/>
      <c r="M37" s="14"/>
      <c r="N37" s="15"/>
      <c r="O37" s="13"/>
      <c r="P37" s="13"/>
      <c r="Q37" s="13"/>
      <c r="R37" s="16">
        <f t="shared" si="0"/>
        <v>6</v>
      </c>
    </row>
    <row r="38" spans="1:21">
      <c r="A38" s="13">
        <v>33</v>
      </c>
      <c r="B38" s="12" t="s">
        <v>108</v>
      </c>
      <c r="C38" s="23" t="s">
        <v>32</v>
      </c>
      <c r="D38" s="25">
        <v>955</v>
      </c>
      <c r="E38" s="36">
        <v>38044</v>
      </c>
      <c r="F38" s="13">
        <v>1</v>
      </c>
      <c r="G38" s="15" t="s">
        <v>35</v>
      </c>
      <c r="H38" s="14">
        <v>3</v>
      </c>
      <c r="I38" s="15" t="s">
        <v>154</v>
      </c>
      <c r="J38" s="16"/>
      <c r="K38" s="13"/>
      <c r="L38" s="15"/>
      <c r="M38" s="14"/>
      <c r="N38" s="15"/>
      <c r="O38" s="13"/>
      <c r="P38" s="13"/>
      <c r="Q38" s="13"/>
      <c r="R38" s="16">
        <f t="shared" si="0"/>
        <v>4</v>
      </c>
    </row>
    <row r="39" spans="1:21">
      <c r="A39" s="13">
        <v>34</v>
      </c>
      <c r="B39" s="12" t="s">
        <v>153</v>
      </c>
      <c r="C39" s="21" t="s">
        <v>61</v>
      </c>
      <c r="D39" s="21">
        <v>2695</v>
      </c>
      <c r="E39" s="36">
        <v>37813</v>
      </c>
      <c r="F39" s="13">
        <v>2</v>
      </c>
      <c r="G39" s="15" t="s">
        <v>154</v>
      </c>
      <c r="H39" s="14">
        <v>1</v>
      </c>
      <c r="I39" s="15" t="s">
        <v>154</v>
      </c>
      <c r="J39" s="16"/>
      <c r="K39" s="13"/>
      <c r="L39" s="15"/>
      <c r="M39" s="14"/>
      <c r="N39" s="15"/>
      <c r="O39" s="13"/>
      <c r="P39" s="13"/>
      <c r="Q39" s="13"/>
      <c r="R39" s="16">
        <f t="shared" si="0"/>
        <v>3</v>
      </c>
    </row>
    <row r="40" spans="1:21">
      <c r="A40" s="13">
        <v>35</v>
      </c>
      <c r="B40" s="22" t="s">
        <v>164</v>
      </c>
      <c r="C40" s="23" t="s">
        <v>165</v>
      </c>
      <c r="D40" s="25">
        <v>61</v>
      </c>
      <c r="E40" s="36">
        <v>38238</v>
      </c>
      <c r="F40" s="13"/>
      <c r="G40" s="15"/>
      <c r="H40" s="14">
        <v>2</v>
      </c>
      <c r="I40" s="15" t="s">
        <v>35</v>
      </c>
      <c r="J40" s="16"/>
      <c r="K40" s="13"/>
      <c r="L40" s="15"/>
      <c r="M40" s="14"/>
      <c r="N40" s="15"/>
      <c r="O40" s="13"/>
      <c r="P40" s="13"/>
      <c r="Q40" s="13"/>
      <c r="R40" s="16">
        <f t="shared" si="0"/>
        <v>2</v>
      </c>
    </row>
    <row r="41" spans="1:21">
      <c r="A41" s="13">
        <v>36</v>
      </c>
      <c r="B41" s="22" t="s">
        <v>168</v>
      </c>
      <c r="C41" s="23" t="s">
        <v>166</v>
      </c>
      <c r="D41" s="25">
        <v>328</v>
      </c>
      <c r="E41" s="36">
        <v>38680</v>
      </c>
      <c r="F41" s="13"/>
      <c r="G41" s="15"/>
      <c r="H41" s="14">
        <v>1</v>
      </c>
      <c r="I41" s="15" t="s">
        <v>35</v>
      </c>
      <c r="J41" s="16"/>
      <c r="K41" s="13"/>
      <c r="L41" s="15"/>
      <c r="M41" s="14"/>
      <c r="N41" s="15"/>
      <c r="O41" s="13"/>
      <c r="P41" s="13"/>
      <c r="Q41" s="13"/>
      <c r="R41" s="16">
        <f t="shared" si="0"/>
        <v>1</v>
      </c>
    </row>
    <row r="42" spans="1:21">
      <c r="A42" s="13">
        <v>37</v>
      </c>
      <c r="B42" s="22" t="s">
        <v>167</v>
      </c>
      <c r="C42" s="23" t="s">
        <v>166</v>
      </c>
      <c r="D42" s="25">
        <v>328</v>
      </c>
      <c r="E42" s="36">
        <v>38717</v>
      </c>
      <c r="F42" s="13"/>
      <c r="G42" s="15"/>
      <c r="H42" s="14">
        <v>1</v>
      </c>
      <c r="I42" s="15" t="s">
        <v>35</v>
      </c>
      <c r="J42" s="16"/>
      <c r="K42" s="13"/>
      <c r="L42" s="15"/>
      <c r="M42" s="14"/>
      <c r="N42" s="15"/>
      <c r="O42" s="13"/>
      <c r="P42" s="13"/>
      <c r="Q42" s="13"/>
      <c r="R42" s="16">
        <f t="shared" si="0"/>
        <v>1</v>
      </c>
    </row>
    <row r="43" spans="1:21">
      <c r="A43" s="13">
        <v>38</v>
      </c>
      <c r="B43" s="12" t="s">
        <v>177</v>
      </c>
      <c r="C43" s="22" t="s">
        <v>29</v>
      </c>
      <c r="D43" s="26">
        <v>749</v>
      </c>
      <c r="E43" s="36">
        <v>38574</v>
      </c>
      <c r="F43" s="13"/>
      <c r="G43" s="15"/>
      <c r="H43" s="14">
        <v>1</v>
      </c>
      <c r="I43" s="15" t="s">
        <v>154</v>
      </c>
      <c r="J43" s="16"/>
      <c r="K43" s="13"/>
      <c r="L43" s="15"/>
      <c r="M43" s="14"/>
      <c r="N43" s="15"/>
      <c r="O43" s="13"/>
      <c r="P43" s="13"/>
      <c r="Q43" s="13"/>
      <c r="R43" s="16">
        <f t="shared" si="0"/>
        <v>1</v>
      </c>
      <c r="S43" s="24"/>
      <c r="T43" s="24"/>
      <c r="U43" s="24"/>
    </row>
    <row r="44" spans="1:21">
      <c r="A44" s="13">
        <v>39</v>
      </c>
      <c r="B44" s="12" t="s">
        <v>133</v>
      </c>
      <c r="C44" s="23" t="s">
        <v>62</v>
      </c>
      <c r="D44" s="25">
        <v>2104</v>
      </c>
      <c r="E44" s="36">
        <v>37789</v>
      </c>
      <c r="F44" s="13">
        <v>1</v>
      </c>
      <c r="G44" s="15" t="s">
        <v>35</v>
      </c>
      <c r="H44" s="14"/>
      <c r="I44" s="15"/>
      <c r="J44" s="16"/>
      <c r="K44" s="13"/>
      <c r="L44" s="15"/>
      <c r="M44" s="14"/>
      <c r="N44" s="15"/>
      <c r="O44" s="13"/>
      <c r="P44" s="13"/>
      <c r="Q44" s="13"/>
      <c r="R44" s="16">
        <f t="shared" si="0"/>
        <v>1</v>
      </c>
    </row>
    <row r="45" spans="1:21">
      <c r="A45" s="13">
        <v>40</v>
      </c>
      <c r="B45" s="12" t="s">
        <v>131</v>
      </c>
      <c r="C45" s="23" t="s">
        <v>150</v>
      </c>
      <c r="D45" s="25">
        <v>3414</v>
      </c>
      <c r="E45" s="36">
        <v>38543</v>
      </c>
      <c r="F45" s="13">
        <v>1</v>
      </c>
      <c r="G45" s="15" t="s">
        <v>35</v>
      </c>
      <c r="H45" s="14"/>
      <c r="I45" s="15"/>
      <c r="J45" s="16"/>
      <c r="K45" s="13"/>
      <c r="L45" s="15"/>
      <c r="M45" s="14"/>
      <c r="N45" s="15"/>
      <c r="O45" s="13"/>
      <c r="P45" s="13"/>
      <c r="Q45" s="13"/>
      <c r="R45" s="16">
        <f t="shared" si="0"/>
        <v>1</v>
      </c>
      <c r="S45" s="24"/>
      <c r="T45" s="24"/>
      <c r="U45" s="24"/>
    </row>
    <row r="46" spans="1:21">
      <c r="A46" s="13">
        <v>41</v>
      </c>
      <c r="B46" s="12" t="s">
        <v>130</v>
      </c>
      <c r="C46" s="23" t="s">
        <v>33</v>
      </c>
      <c r="D46" s="25">
        <v>3051</v>
      </c>
      <c r="E46" s="36">
        <v>37884</v>
      </c>
      <c r="F46" s="13">
        <v>1</v>
      </c>
      <c r="G46" s="15" t="s">
        <v>154</v>
      </c>
      <c r="H46" s="14"/>
      <c r="I46" s="15"/>
      <c r="J46" s="16"/>
      <c r="K46" s="13"/>
      <c r="L46" s="15"/>
      <c r="M46" s="14"/>
      <c r="N46" s="15"/>
      <c r="O46" s="13"/>
      <c r="P46" s="13"/>
      <c r="Q46" s="13"/>
      <c r="R46" s="16">
        <f t="shared" si="0"/>
        <v>1</v>
      </c>
    </row>
    <row r="47" spans="1:21">
      <c r="A47" s="13">
        <v>42</v>
      </c>
      <c r="B47" s="12" t="s">
        <v>138</v>
      </c>
      <c r="C47" s="23" t="s">
        <v>29</v>
      </c>
      <c r="D47" s="25">
        <v>749</v>
      </c>
      <c r="E47" s="36">
        <v>37958</v>
      </c>
      <c r="F47" s="13">
        <v>1</v>
      </c>
      <c r="G47" s="15" t="s">
        <v>154</v>
      </c>
      <c r="H47" s="14"/>
      <c r="I47" s="15"/>
      <c r="J47" s="16"/>
      <c r="K47" s="13"/>
      <c r="L47" s="15"/>
      <c r="M47" s="14"/>
      <c r="N47" s="15"/>
      <c r="O47" s="13"/>
      <c r="P47" s="13"/>
      <c r="Q47" s="13"/>
      <c r="R47" s="16">
        <f t="shared" si="0"/>
        <v>1</v>
      </c>
    </row>
    <row r="48" spans="1:21">
      <c r="A48" s="13">
        <v>43</v>
      </c>
      <c r="B48" s="12" t="s">
        <v>129</v>
      </c>
      <c r="C48" s="23" t="s">
        <v>33</v>
      </c>
      <c r="D48" s="25">
        <v>3051</v>
      </c>
      <c r="E48" s="36">
        <v>38290</v>
      </c>
      <c r="F48" s="13">
        <v>1</v>
      </c>
      <c r="G48" s="15" t="s">
        <v>154</v>
      </c>
      <c r="H48" s="14"/>
      <c r="I48" s="15"/>
      <c r="J48" s="16"/>
      <c r="K48" s="13"/>
      <c r="L48" s="15"/>
      <c r="M48" s="14"/>
      <c r="N48" s="15"/>
      <c r="O48" s="13"/>
      <c r="P48" s="13"/>
      <c r="Q48" s="13"/>
      <c r="R48" s="16">
        <f t="shared" si="0"/>
        <v>1</v>
      </c>
    </row>
    <row r="49" spans="1:2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21" ht="18">
      <c r="A50" s="57" t="s">
        <v>17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9"/>
    </row>
    <row r="51" spans="1:21">
      <c r="A51" s="27"/>
      <c r="B51" s="27" t="s">
        <v>14</v>
      </c>
      <c r="C51" s="33" t="s">
        <v>15</v>
      </c>
      <c r="D51" s="28" t="s">
        <v>44</v>
      </c>
      <c r="E51" s="35" t="s">
        <v>46</v>
      </c>
      <c r="F51" s="60">
        <v>1</v>
      </c>
      <c r="G51" s="61"/>
      <c r="H51" s="60">
        <v>2</v>
      </c>
      <c r="I51" s="61"/>
      <c r="J51" s="29">
        <v>3</v>
      </c>
      <c r="K51" s="60">
        <v>4</v>
      </c>
      <c r="L51" s="61"/>
      <c r="M51" s="60">
        <v>5</v>
      </c>
      <c r="N51" s="61"/>
      <c r="O51" s="28" t="s">
        <v>43</v>
      </c>
      <c r="P51" s="28">
        <v>6</v>
      </c>
      <c r="Q51" s="28" t="s">
        <v>12</v>
      </c>
      <c r="R51" s="29" t="s">
        <v>13</v>
      </c>
    </row>
    <row r="52" spans="1:21">
      <c r="A52" s="13">
        <v>1</v>
      </c>
      <c r="B52" s="12" t="s">
        <v>58</v>
      </c>
      <c r="C52" s="23" t="s">
        <v>32</v>
      </c>
      <c r="D52" s="25">
        <v>955</v>
      </c>
      <c r="E52" s="36">
        <v>38607</v>
      </c>
      <c r="F52" s="13">
        <v>20</v>
      </c>
      <c r="G52" s="15" t="s">
        <v>35</v>
      </c>
      <c r="H52" s="14">
        <v>20</v>
      </c>
      <c r="I52" s="15" t="s">
        <v>154</v>
      </c>
      <c r="J52" s="16"/>
      <c r="K52" s="13"/>
      <c r="L52" s="15"/>
      <c r="M52" s="14"/>
      <c r="N52" s="15"/>
      <c r="O52" s="13"/>
      <c r="P52" s="13"/>
      <c r="Q52" s="13">
        <v>6</v>
      </c>
      <c r="R52" s="16">
        <f t="shared" ref="R52:R83" si="1">+F52+H52+J52+K52+M52-O52+P52+Q52</f>
        <v>46</v>
      </c>
    </row>
    <row r="53" spans="1:21">
      <c r="A53" s="13">
        <v>2</v>
      </c>
      <c r="B53" s="12" t="s">
        <v>100</v>
      </c>
      <c r="C53" s="23" t="s">
        <v>31</v>
      </c>
      <c r="D53" s="25">
        <v>376</v>
      </c>
      <c r="E53" s="36">
        <v>38351</v>
      </c>
      <c r="F53" s="13">
        <v>20</v>
      </c>
      <c r="G53" s="15" t="s">
        <v>154</v>
      </c>
      <c r="H53" s="14">
        <v>16</v>
      </c>
      <c r="I53" s="15" t="s">
        <v>154</v>
      </c>
      <c r="J53" s="16"/>
      <c r="K53" s="13"/>
      <c r="L53" s="15"/>
      <c r="M53" s="14"/>
      <c r="N53" s="15"/>
      <c r="O53" s="13"/>
      <c r="P53" s="13"/>
      <c r="Q53" s="13">
        <v>6</v>
      </c>
      <c r="R53" s="16">
        <f t="shared" si="1"/>
        <v>42</v>
      </c>
      <c r="S53" s="24"/>
      <c r="T53" s="24"/>
      <c r="U53" s="24"/>
    </row>
    <row r="54" spans="1:21">
      <c r="A54" s="13">
        <v>3</v>
      </c>
      <c r="B54" s="12" t="s">
        <v>72</v>
      </c>
      <c r="C54" s="23" t="s">
        <v>73</v>
      </c>
      <c r="D54" s="25">
        <v>3324</v>
      </c>
      <c r="E54" s="36">
        <v>38683</v>
      </c>
      <c r="F54" s="13">
        <v>16</v>
      </c>
      <c r="G54" s="15" t="s">
        <v>35</v>
      </c>
      <c r="H54" s="14">
        <v>16</v>
      </c>
      <c r="I54" s="15" t="s">
        <v>35</v>
      </c>
      <c r="J54" s="16"/>
      <c r="K54" s="13"/>
      <c r="L54" s="15"/>
      <c r="M54" s="14"/>
      <c r="N54" s="15"/>
      <c r="O54" s="13"/>
      <c r="P54" s="13"/>
      <c r="Q54" s="13">
        <v>6</v>
      </c>
      <c r="R54" s="16">
        <f t="shared" si="1"/>
        <v>38</v>
      </c>
    </row>
    <row r="55" spans="1:21">
      <c r="A55" s="13">
        <v>4</v>
      </c>
      <c r="B55" s="12" t="s">
        <v>54</v>
      </c>
      <c r="C55" s="23" t="s">
        <v>30</v>
      </c>
      <c r="D55" s="25">
        <v>550</v>
      </c>
      <c r="E55" s="36">
        <v>39140</v>
      </c>
      <c r="F55" s="13">
        <v>12</v>
      </c>
      <c r="G55" s="15" t="s">
        <v>35</v>
      </c>
      <c r="H55" s="14">
        <v>20</v>
      </c>
      <c r="I55" s="15" t="s">
        <v>35</v>
      </c>
      <c r="J55" s="16"/>
      <c r="K55" s="13"/>
      <c r="L55" s="15"/>
      <c r="M55" s="14"/>
      <c r="N55" s="15"/>
      <c r="O55" s="13"/>
      <c r="P55" s="13"/>
      <c r="Q55" s="13"/>
      <c r="R55" s="16">
        <f t="shared" si="1"/>
        <v>32</v>
      </c>
    </row>
    <row r="56" spans="1:21">
      <c r="A56" s="13">
        <v>5</v>
      </c>
      <c r="B56" s="12" t="s">
        <v>88</v>
      </c>
      <c r="C56" s="23" t="s">
        <v>51</v>
      </c>
      <c r="D56" s="25">
        <v>437</v>
      </c>
      <c r="E56" s="36">
        <v>37989</v>
      </c>
      <c r="F56" s="13">
        <v>8</v>
      </c>
      <c r="G56" s="15" t="s">
        <v>35</v>
      </c>
      <c r="H56" s="14">
        <v>12</v>
      </c>
      <c r="I56" s="15" t="s">
        <v>35</v>
      </c>
      <c r="J56" s="16"/>
      <c r="K56" s="13"/>
      <c r="L56" s="15"/>
      <c r="M56" s="14"/>
      <c r="N56" s="15"/>
      <c r="O56" s="13"/>
      <c r="P56" s="13"/>
      <c r="Q56" s="13">
        <v>6</v>
      </c>
      <c r="R56" s="16">
        <f t="shared" si="1"/>
        <v>26</v>
      </c>
    </row>
    <row r="57" spans="1:21">
      <c r="A57" s="13">
        <v>6</v>
      </c>
      <c r="B57" s="22" t="s">
        <v>148</v>
      </c>
      <c r="C57" s="22" t="s">
        <v>141</v>
      </c>
      <c r="D57" s="26">
        <v>3342</v>
      </c>
      <c r="E57" s="36">
        <v>38059</v>
      </c>
      <c r="F57" s="13">
        <v>12</v>
      </c>
      <c r="G57" s="15" t="s">
        <v>35</v>
      </c>
      <c r="H57" s="14">
        <v>12</v>
      </c>
      <c r="I57" s="15" t="s">
        <v>35</v>
      </c>
      <c r="J57" s="16"/>
      <c r="K57" s="13"/>
      <c r="L57" s="15"/>
      <c r="M57" s="14"/>
      <c r="N57" s="15"/>
      <c r="O57" s="13"/>
      <c r="P57" s="13"/>
      <c r="Q57" s="13"/>
      <c r="R57" s="16">
        <f t="shared" si="1"/>
        <v>24</v>
      </c>
    </row>
    <row r="58" spans="1:21">
      <c r="A58" s="13">
        <v>7</v>
      </c>
      <c r="B58" s="12" t="s">
        <v>123</v>
      </c>
      <c r="C58" s="23" t="s">
        <v>29</v>
      </c>
      <c r="D58" s="25">
        <v>749</v>
      </c>
      <c r="E58" s="36">
        <v>38645</v>
      </c>
      <c r="F58" s="13">
        <v>8</v>
      </c>
      <c r="G58" s="15" t="s">
        <v>154</v>
      </c>
      <c r="H58" s="14">
        <v>8</v>
      </c>
      <c r="I58" s="15" t="s">
        <v>154</v>
      </c>
      <c r="J58" s="16"/>
      <c r="K58" s="13"/>
      <c r="L58" s="15"/>
      <c r="M58" s="14"/>
      <c r="N58" s="15"/>
      <c r="O58" s="13"/>
      <c r="P58" s="13"/>
      <c r="Q58" s="13">
        <v>6</v>
      </c>
      <c r="R58" s="16">
        <f t="shared" si="1"/>
        <v>22</v>
      </c>
    </row>
    <row r="59" spans="1:21">
      <c r="A59" s="13">
        <v>8</v>
      </c>
      <c r="B59" s="12" t="s">
        <v>101</v>
      </c>
      <c r="C59" s="23" t="s">
        <v>32</v>
      </c>
      <c r="D59" s="25">
        <v>955</v>
      </c>
      <c r="E59" s="36">
        <v>39141</v>
      </c>
      <c r="F59" s="13">
        <v>8</v>
      </c>
      <c r="G59" s="15" t="s">
        <v>35</v>
      </c>
      <c r="H59" s="14">
        <v>12</v>
      </c>
      <c r="I59" s="15" t="s">
        <v>154</v>
      </c>
      <c r="J59" s="16"/>
      <c r="K59" s="13"/>
      <c r="L59" s="15"/>
      <c r="M59" s="14"/>
      <c r="N59" s="15"/>
      <c r="O59" s="13"/>
      <c r="P59" s="13"/>
      <c r="Q59" s="13"/>
      <c r="R59" s="16">
        <f t="shared" si="1"/>
        <v>20</v>
      </c>
    </row>
    <row r="60" spans="1:21">
      <c r="A60" s="13">
        <v>9</v>
      </c>
      <c r="B60" s="12" t="s">
        <v>63</v>
      </c>
      <c r="C60" s="22" t="s">
        <v>33</v>
      </c>
      <c r="D60" s="26">
        <v>3051</v>
      </c>
      <c r="E60" s="36">
        <v>39251</v>
      </c>
      <c r="F60" s="13">
        <v>8</v>
      </c>
      <c r="G60" s="15" t="s">
        <v>154</v>
      </c>
      <c r="H60" s="14">
        <v>12</v>
      </c>
      <c r="I60" s="15" t="s">
        <v>154</v>
      </c>
      <c r="J60" s="16"/>
      <c r="K60" s="13"/>
      <c r="L60" s="15"/>
      <c r="M60" s="14"/>
      <c r="N60" s="15"/>
      <c r="O60" s="13"/>
      <c r="P60" s="13"/>
      <c r="Q60" s="13"/>
      <c r="R60" s="16">
        <f t="shared" si="1"/>
        <v>20</v>
      </c>
      <c r="S60" s="24"/>
      <c r="T60" s="24"/>
      <c r="U60" s="24"/>
    </row>
    <row r="61" spans="1:21">
      <c r="A61" s="13">
        <v>10</v>
      </c>
      <c r="B61" s="22" t="s">
        <v>111</v>
      </c>
      <c r="C61" s="22" t="s">
        <v>57</v>
      </c>
      <c r="D61" s="22">
        <v>2938</v>
      </c>
      <c r="E61" s="36">
        <v>38824</v>
      </c>
      <c r="F61" s="13">
        <v>12</v>
      </c>
      <c r="G61" s="15" t="s">
        <v>154</v>
      </c>
      <c r="H61" s="14">
        <v>6</v>
      </c>
      <c r="I61" s="15" t="s">
        <v>154</v>
      </c>
      <c r="J61" s="16"/>
      <c r="K61" s="13"/>
      <c r="L61" s="15"/>
      <c r="M61" s="14"/>
      <c r="N61" s="15"/>
      <c r="O61" s="13"/>
      <c r="P61" s="13"/>
      <c r="Q61" s="13"/>
      <c r="R61" s="16">
        <f t="shared" si="1"/>
        <v>18</v>
      </c>
    </row>
    <row r="62" spans="1:21">
      <c r="A62" s="13">
        <v>11</v>
      </c>
      <c r="B62" s="12" t="s">
        <v>85</v>
      </c>
      <c r="C62" s="22" t="s">
        <v>29</v>
      </c>
      <c r="D62" s="26">
        <v>749</v>
      </c>
      <c r="E62" s="37">
        <v>38376</v>
      </c>
      <c r="F62" s="13">
        <v>6</v>
      </c>
      <c r="G62" s="15" t="s">
        <v>154</v>
      </c>
      <c r="H62" s="14">
        <v>6</v>
      </c>
      <c r="I62" s="15" t="s">
        <v>154</v>
      </c>
      <c r="J62" s="16"/>
      <c r="K62" s="13"/>
      <c r="L62" s="15"/>
      <c r="M62" s="14"/>
      <c r="N62" s="15"/>
      <c r="O62" s="13"/>
      <c r="P62" s="13"/>
      <c r="Q62" s="13">
        <v>6</v>
      </c>
      <c r="R62" s="16">
        <f t="shared" si="1"/>
        <v>18</v>
      </c>
      <c r="S62" s="24"/>
      <c r="T62" s="24"/>
      <c r="U62" s="24"/>
    </row>
    <row r="63" spans="1:21">
      <c r="A63" s="13">
        <v>12</v>
      </c>
      <c r="B63" s="12" t="s">
        <v>83</v>
      </c>
      <c r="C63" s="23" t="s">
        <v>29</v>
      </c>
      <c r="D63" s="25">
        <v>749</v>
      </c>
      <c r="E63" s="36">
        <v>38128</v>
      </c>
      <c r="F63" s="13">
        <v>16</v>
      </c>
      <c r="G63" s="15" t="s">
        <v>154</v>
      </c>
      <c r="H63" s="14"/>
      <c r="I63" s="15"/>
      <c r="J63" s="16"/>
      <c r="K63" s="13"/>
      <c r="L63" s="15"/>
      <c r="M63" s="14"/>
      <c r="N63" s="15"/>
      <c r="O63" s="13"/>
      <c r="P63" s="13"/>
      <c r="Q63" s="13"/>
      <c r="R63" s="16">
        <f t="shared" si="1"/>
        <v>16</v>
      </c>
    </row>
    <row r="64" spans="1:21">
      <c r="A64" s="13">
        <v>13</v>
      </c>
      <c r="B64" s="22" t="s">
        <v>147</v>
      </c>
      <c r="C64" s="23" t="s">
        <v>141</v>
      </c>
      <c r="D64" s="25">
        <v>3342</v>
      </c>
      <c r="E64" s="36">
        <v>38257</v>
      </c>
      <c r="F64" s="13">
        <v>6</v>
      </c>
      <c r="G64" s="15" t="s">
        <v>35</v>
      </c>
      <c r="H64" s="14">
        <v>8</v>
      </c>
      <c r="I64" s="15" t="s">
        <v>35</v>
      </c>
      <c r="J64" s="16"/>
      <c r="K64" s="13"/>
      <c r="L64" s="15"/>
      <c r="M64" s="14"/>
      <c r="N64" s="15"/>
      <c r="O64" s="13"/>
      <c r="P64" s="13"/>
      <c r="Q64" s="13"/>
      <c r="R64" s="16">
        <f t="shared" si="1"/>
        <v>14</v>
      </c>
    </row>
    <row r="65" spans="1:21">
      <c r="A65" s="13">
        <v>14</v>
      </c>
      <c r="B65" s="22" t="s">
        <v>77</v>
      </c>
      <c r="C65" s="23" t="s">
        <v>30</v>
      </c>
      <c r="D65" s="25">
        <v>550</v>
      </c>
      <c r="E65" s="36">
        <v>38851</v>
      </c>
      <c r="F65" s="13">
        <v>6</v>
      </c>
      <c r="G65" s="15" t="s">
        <v>35</v>
      </c>
      <c r="H65" s="14">
        <v>8</v>
      </c>
      <c r="I65" s="15" t="s">
        <v>35</v>
      </c>
      <c r="J65" s="16"/>
      <c r="K65" s="13"/>
      <c r="L65" s="15"/>
      <c r="M65" s="14"/>
      <c r="N65" s="15"/>
      <c r="O65" s="13"/>
      <c r="P65" s="13"/>
      <c r="Q65" s="13"/>
      <c r="R65" s="16">
        <f t="shared" si="1"/>
        <v>14</v>
      </c>
    </row>
    <row r="66" spans="1:21">
      <c r="A66" s="13">
        <v>15</v>
      </c>
      <c r="B66" s="22" t="s">
        <v>75</v>
      </c>
      <c r="C66" s="23" t="s">
        <v>30</v>
      </c>
      <c r="D66" s="25">
        <v>550</v>
      </c>
      <c r="E66" s="36">
        <v>39431</v>
      </c>
      <c r="F66" s="13">
        <v>6</v>
      </c>
      <c r="G66" s="15" t="s">
        <v>35</v>
      </c>
      <c r="H66" s="14">
        <v>8</v>
      </c>
      <c r="I66" s="15" t="s">
        <v>35</v>
      </c>
      <c r="J66" s="16"/>
      <c r="K66" s="13"/>
      <c r="L66" s="15"/>
      <c r="M66" s="14"/>
      <c r="N66" s="15"/>
      <c r="O66" s="13"/>
      <c r="P66" s="13"/>
      <c r="Q66" s="13"/>
      <c r="R66" s="16">
        <f t="shared" si="1"/>
        <v>14</v>
      </c>
    </row>
    <row r="67" spans="1:21">
      <c r="A67" s="13">
        <v>16</v>
      </c>
      <c r="B67" s="12" t="s">
        <v>86</v>
      </c>
      <c r="C67" s="22" t="s">
        <v>51</v>
      </c>
      <c r="D67" s="26">
        <v>437</v>
      </c>
      <c r="E67" s="37">
        <v>39084</v>
      </c>
      <c r="F67" s="13">
        <v>6</v>
      </c>
      <c r="G67" s="15" t="s">
        <v>35</v>
      </c>
      <c r="H67" s="13">
        <v>8</v>
      </c>
      <c r="I67" s="15" t="s">
        <v>35</v>
      </c>
      <c r="J67" s="13"/>
      <c r="K67" s="13"/>
      <c r="L67" s="15"/>
      <c r="M67" s="13"/>
      <c r="N67" s="15"/>
      <c r="O67" s="13"/>
      <c r="P67" s="13"/>
      <c r="Q67" s="13"/>
      <c r="R67" s="13">
        <f t="shared" si="1"/>
        <v>14</v>
      </c>
      <c r="S67" s="51"/>
    </row>
    <row r="68" spans="1:21">
      <c r="A68" s="13">
        <v>17</v>
      </c>
      <c r="B68" s="22" t="s">
        <v>74</v>
      </c>
      <c r="C68" s="23" t="s">
        <v>150</v>
      </c>
      <c r="D68" s="25">
        <v>3414</v>
      </c>
      <c r="E68" s="37">
        <v>38462</v>
      </c>
      <c r="F68" s="13">
        <v>6</v>
      </c>
      <c r="G68" s="15" t="s">
        <v>35</v>
      </c>
      <c r="H68" s="14">
        <v>8</v>
      </c>
      <c r="I68" s="15" t="s">
        <v>154</v>
      </c>
      <c r="J68" s="16"/>
      <c r="K68" s="13"/>
      <c r="L68" s="15"/>
      <c r="M68" s="14"/>
      <c r="N68" s="15"/>
      <c r="O68" s="13"/>
      <c r="P68" s="13"/>
      <c r="Q68" s="13"/>
      <c r="R68" s="16">
        <f t="shared" si="1"/>
        <v>14</v>
      </c>
      <c r="S68" s="24"/>
      <c r="T68" s="24"/>
      <c r="U68" s="24"/>
    </row>
    <row r="69" spans="1:21">
      <c r="A69" s="13">
        <v>18</v>
      </c>
      <c r="B69" s="12" t="s">
        <v>87</v>
      </c>
      <c r="C69" s="23" t="s">
        <v>29</v>
      </c>
      <c r="D69" s="25">
        <v>749</v>
      </c>
      <c r="E69" s="36">
        <v>39377</v>
      </c>
      <c r="F69" s="13">
        <v>6</v>
      </c>
      <c r="G69" s="15" t="s">
        <v>154</v>
      </c>
      <c r="H69" s="14">
        <v>8</v>
      </c>
      <c r="I69" s="15" t="s">
        <v>154</v>
      </c>
      <c r="J69" s="16"/>
      <c r="K69" s="13"/>
      <c r="L69" s="15"/>
      <c r="M69" s="14"/>
      <c r="N69" s="15"/>
      <c r="O69" s="13"/>
      <c r="P69" s="13"/>
      <c r="Q69" s="13"/>
      <c r="R69" s="16">
        <f t="shared" si="1"/>
        <v>14</v>
      </c>
      <c r="S69" s="24"/>
      <c r="T69" s="24"/>
      <c r="U69" s="24"/>
    </row>
    <row r="70" spans="1:21">
      <c r="A70" s="13">
        <v>19</v>
      </c>
      <c r="B70" s="12" t="s">
        <v>132</v>
      </c>
      <c r="C70" s="23" t="s">
        <v>57</v>
      </c>
      <c r="D70" s="23">
        <v>2938</v>
      </c>
      <c r="E70" s="36">
        <v>38467</v>
      </c>
      <c r="F70" s="13">
        <v>6</v>
      </c>
      <c r="G70" s="15" t="s">
        <v>154</v>
      </c>
      <c r="H70" s="14">
        <v>8</v>
      </c>
      <c r="I70" s="15" t="s">
        <v>154</v>
      </c>
      <c r="J70" s="16"/>
      <c r="K70" s="13"/>
      <c r="L70" s="15"/>
      <c r="M70" s="14"/>
      <c r="N70" s="15"/>
      <c r="O70" s="13"/>
      <c r="P70" s="13"/>
      <c r="Q70" s="13"/>
      <c r="R70" s="16">
        <f t="shared" si="1"/>
        <v>14</v>
      </c>
    </row>
    <row r="71" spans="1:21">
      <c r="A71" s="13">
        <v>20</v>
      </c>
      <c r="B71" s="22" t="s">
        <v>78</v>
      </c>
      <c r="C71" s="23" t="s">
        <v>150</v>
      </c>
      <c r="D71" s="25">
        <v>3414</v>
      </c>
      <c r="E71" s="36">
        <v>38726</v>
      </c>
      <c r="F71" s="13">
        <v>8</v>
      </c>
      <c r="G71" s="15" t="s">
        <v>35</v>
      </c>
      <c r="H71" s="14">
        <v>6</v>
      </c>
      <c r="I71" s="15" t="s">
        <v>154</v>
      </c>
      <c r="J71" s="16"/>
      <c r="K71" s="13"/>
      <c r="L71" s="15"/>
      <c r="M71" s="14"/>
      <c r="N71" s="15"/>
      <c r="O71" s="13"/>
      <c r="P71" s="13"/>
      <c r="Q71" s="13"/>
      <c r="R71" s="16">
        <f t="shared" si="1"/>
        <v>14</v>
      </c>
    </row>
    <row r="72" spans="1:21">
      <c r="A72" s="13">
        <v>21</v>
      </c>
      <c r="B72" s="12" t="s">
        <v>128</v>
      </c>
      <c r="C72" s="23" t="s">
        <v>33</v>
      </c>
      <c r="D72" s="25">
        <v>3051</v>
      </c>
      <c r="E72" s="37">
        <v>38236</v>
      </c>
      <c r="F72" s="13">
        <v>8</v>
      </c>
      <c r="G72" s="15" t="s">
        <v>154</v>
      </c>
      <c r="H72" s="14"/>
      <c r="I72" s="15"/>
      <c r="J72" s="16"/>
      <c r="K72" s="13"/>
      <c r="L72" s="15"/>
      <c r="M72" s="14"/>
      <c r="N72" s="15"/>
      <c r="O72" s="13"/>
      <c r="P72" s="13"/>
      <c r="Q72" s="13">
        <v>6</v>
      </c>
      <c r="R72" s="16">
        <f t="shared" si="1"/>
        <v>14</v>
      </c>
    </row>
    <row r="73" spans="1:21">
      <c r="A73" s="13">
        <v>22</v>
      </c>
      <c r="B73" s="12" t="s">
        <v>129</v>
      </c>
      <c r="C73" s="22" t="s">
        <v>33</v>
      </c>
      <c r="D73" s="26">
        <v>3051</v>
      </c>
      <c r="E73" s="36">
        <v>38290</v>
      </c>
      <c r="F73" s="13">
        <v>8</v>
      </c>
      <c r="G73" s="15" t="s">
        <v>154</v>
      </c>
      <c r="H73" s="14"/>
      <c r="I73" s="15"/>
      <c r="J73" s="16"/>
      <c r="K73" s="13"/>
      <c r="L73" s="15"/>
      <c r="M73" s="14"/>
      <c r="N73" s="15"/>
      <c r="O73" s="13"/>
      <c r="P73" s="13"/>
      <c r="Q73" s="13">
        <v>6</v>
      </c>
      <c r="R73" s="16">
        <f t="shared" si="1"/>
        <v>14</v>
      </c>
    </row>
    <row r="74" spans="1:21">
      <c r="A74" s="13">
        <v>23</v>
      </c>
      <c r="B74" s="12" t="s">
        <v>156</v>
      </c>
      <c r="C74" s="23" t="s">
        <v>157</v>
      </c>
      <c r="D74" s="25">
        <v>2882</v>
      </c>
      <c r="E74" s="36">
        <v>38824</v>
      </c>
      <c r="F74" s="13">
        <v>12</v>
      </c>
      <c r="G74" s="15" t="s">
        <v>154</v>
      </c>
      <c r="H74" s="14"/>
      <c r="I74" s="15"/>
      <c r="J74" s="16"/>
      <c r="K74" s="13"/>
      <c r="L74" s="15"/>
      <c r="M74" s="14"/>
      <c r="N74" s="15"/>
      <c r="O74" s="13"/>
      <c r="P74" s="13"/>
      <c r="Q74" s="13"/>
      <c r="R74" s="16">
        <f t="shared" si="1"/>
        <v>12</v>
      </c>
    </row>
    <row r="75" spans="1:21">
      <c r="A75" s="13">
        <v>24</v>
      </c>
      <c r="B75" s="12" t="s">
        <v>125</v>
      </c>
      <c r="C75" s="23" t="s">
        <v>29</v>
      </c>
      <c r="D75" s="25">
        <v>749</v>
      </c>
      <c r="E75" s="36">
        <v>38870</v>
      </c>
      <c r="F75" s="13">
        <v>6</v>
      </c>
      <c r="G75" s="15" t="s">
        <v>154</v>
      </c>
      <c r="H75" s="14">
        <v>4</v>
      </c>
      <c r="I75" s="15" t="s">
        <v>154</v>
      </c>
      <c r="J75" s="16"/>
      <c r="K75" s="13"/>
      <c r="L75" s="15"/>
      <c r="M75" s="14"/>
      <c r="N75" s="15"/>
      <c r="O75" s="13"/>
      <c r="P75" s="13"/>
      <c r="Q75" s="13"/>
      <c r="R75" s="16">
        <f t="shared" si="1"/>
        <v>10</v>
      </c>
    </row>
    <row r="76" spans="1:21">
      <c r="A76" s="13">
        <v>25</v>
      </c>
      <c r="B76" s="12" t="s">
        <v>144</v>
      </c>
      <c r="C76" s="23" t="s">
        <v>29</v>
      </c>
      <c r="D76" s="25">
        <v>749</v>
      </c>
      <c r="E76" s="36">
        <v>38237</v>
      </c>
      <c r="F76" s="13">
        <v>6</v>
      </c>
      <c r="G76" s="15" t="s">
        <v>154</v>
      </c>
      <c r="H76" s="14">
        <v>4</v>
      </c>
      <c r="I76" s="15" t="s">
        <v>154</v>
      </c>
      <c r="J76" s="16"/>
      <c r="K76" s="13"/>
      <c r="L76" s="15"/>
      <c r="M76" s="14"/>
      <c r="N76" s="15"/>
      <c r="O76" s="13"/>
      <c r="P76" s="13"/>
      <c r="Q76" s="13"/>
      <c r="R76" s="16">
        <f t="shared" si="1"/>
        <v>10</v>
      </c>
      <c r="S76" s="24"/>
      <c r="T76" s="24"/>
      <c r="U76" s="24"/>
    </row>
    <row r="77" spans="1:21">
      <c r="A77" s="13">
        <v>26</v>
      </c>
      <c r="B77" s="12" t="s">
        <v>119</v>
      </c>
      <c r="C77" s="23" t="s">
        <v>30</v>
      </c>
      <c r="D77" s="25">
        <v>550</v>
      </c>
      <c r="E77" s="36">
        <v>38285</v>
      </c>
      <c r="F77" s="13">
        <v>3</v>
      </c>
      <c r="G77" s="15" t="s">
        <v>35</v>
      </c>
      <c r="H77" s="14">
        <v>6</v>
      </c>
      <c r="I77" s="15" t="s">
        <v>35</v>
      </c>
      <c r="J77" s="16"/>
      <c r="K77" s="13"/>
      <c r="L77" s="15"/>
      <c r="M77" s="14"/>
      <c r="N77" s="15"/>
      <c r="O77" s="13"/>
      <c r="P77" s="13"/>
      <c r="Q77" s="13"/>
      <c r="R77" s="16">
        <f t="shared" si="1"/>
        <v>9</v>
      </c>
    </row>
    <row r="78" spans="1:21">
      <c r="A78" s="13">
        <v>27</v>
      </c>
      <c r="B78" s="12" t="s">
        <v>59</v>
      </c>
      <c r="C78" s="23" t="s">
        <v>30</v>
      </c>
      <c r="D78" s="25">
        <v>550</v>
      </c>
      <c r="E78" s="36">
        <v>39277</v>
      </c>
      <c r="F78" s="13">
        <v>8</v>
      </c>
      <c r="G78" s="15" t="s">
        <v>35</v>
      </c>
      <c r="H78" s="14">
        <v>1</v>
      </c>
      <c r="I78" s="15" t="s">
        <v>35</v>
      </c>
      <c r="J78" s="16"/>
      <c r="K78" s="13"/>
      <c r="L78" s="15"/>
      <c r="M78" s="14"/>
      <c r="N78" s="15"/>
      <c r="O78" s="13"/>
      <c r="P78" s="13"/>
      <c r="Q78" s="13"/>
      <c r="R78" s="16">
        <f t="shared" si="1"/>
        <v>9</v>
      </c>
    </row>
    <row r="79" spans="1:21">
      <c r="A79" s="13">
        <v>28</v>
      </c>
      <c r="B79" s="12" t="s">
        <v>122</v>
      </c>
      <c r="C79" s="22" t="s">
        <v>150</v>
      </c>
      <c r="D79" s="26">
        <v>3414</v>
      </c>
      <c r="E79" s="36">
        <v>38859</v>
      </c>
      <c r="F79" s="13">
        <v>6</v>
      </c>
      <c r="G79" s="15" t="s">
        <v>35</v>
      </c>
      <c r="H79" s="14">
        <v>3</v>
      </c>
      <c r="I79" s="15" t="s">
        <v>154</v>
      </c>
      <c r="J79" s="16"/>
      <c r="K79" s="13"/>
      <c r="L79" s="15"/>
      <c r="M79" s="14"/>
      <c r="N79" s="15"/>
      <c r="O79" s="13"/>
      <c r="P79" s="13"/>
      <c r="Q79" s="13"/>
      <c r="R79" s="16">
        <f t="shared" si="1"/>
        <v>9</v>
      </c>
    </row>
    <row r="80" spans="1:21">
      <c r="A80" s="13">
        <v>29</v>
      </c>
      <c r="B80" s="12" t="s">
        <v>110</v>
      </c>
      <c r="C80" s="23" t="s">
        <v>29</v>
      </c>
      <c r="D80" s="25">
        <v>749</v>
      </c>
      <c r="E80" s="36">
        <v>39361</v>
      </c>
      <c r="F80" s="13">
        <v>2</v>
      </c>
      <c r="G80" s="15" t="s">
        <v>154</v>
      </c>
      <c r="H80" s="14">
        <v>6</v>
      </c>
      <c r="I80" s="15" t="s">
        <v>154</v>
      </c>
      <c r="J80" s="16"/>
      <c r="K80" s="13"/>
      <c r="L80" s="15"/>
      <c r="M80" s="14"/>
      <c r="N80" s="15"/>
      <c r="O80" s="13"/>
      <c r="P80" s="13"/>
      <c r="Q80" s="13"/>
      <c r="R80" s="16">
        <f t="shared" si="1"/>
        <v>8</v>
      </c>
    </row>
    <row r="81" spans="1:21">
      <c r="A81" s="13">
        <v>30</v>
      </c>
      <c r="B81" s="12" t="s">
        <v>124</v>
      </c>
      <c r="C81" s="21" t="s">
        <v>61</v>
      </c>
      <c r="D81" s="21">
        <v>2695</v>
      </c>
      <c r="E81" s="36">
        <v>38740</v>
      </c>
      <c r="F81" s="13">
        <v>6</v>
      </c>
      <c r="G81" s="15" t="s">
        <v>154</v>
      </c>
      <c r="H81" s="14">
        <v>2</v>
      </c>
      <c r="I81" s="15" t="s">
        <v>154</v>
      </c>
      <c r="J81" s="16"/>
      <c r="K81" s="13"/>
      <c r="L81" s="15"/>
      <c r="M81" s="14"/>
      <c r="N81" s="15"/>
      <c r="O81" s="13"/>
      <c r="P81" s="13"/>
      <c r="Q81" s="13"/>
      <c r="R81" s="16">
        <f t="shared" si="1"/>
        <v>8</v>
      </c>
    </row>
    <row r="82" spans="1:21">
      <c r="A82" s="13">
        <v>31</v>
      </c>
      <c r="B82" s="12" t="s">
        <v>108</v>
      </c>
      <c r="C82" s="22" t="s">
        <v>32</v>
      </c>
      <c r="D82" s="26">
        <v>955</v>
      </c>
      <c r="E82" s="36">
        <v>38044</v>
      </c>
      <c r="F82" s="13">
        <v>1</v>
      </c>
      <c r="G82" s="15" t="s">
        <v>35</v>
      </c>
      <c r="H82" s="14">
        <v>6</v>
      </c>
      <c r="I82" s="15" t="s">
        <v>154</v>
      </c>
      <c r="J82" s="16"/>
      <c r="K82" s="13"/>
      <c r="L82" s="15"/>
      <c r="M82" s="14"/>
      <c r="N82" s="15"/>
      <c r="O82" s="13"/>
      <c r="P82" s="13"/>
      <c r="Q82" s="13"/>
      <c r="R82" s="16">
        <f t="shared" si="1"/>
        <v>7</v>
      </c>
    </row>
    <row r="83" spans="1:21">
      <c r="A83" s="13">
        <v>32</v>
      </c>
      <c r="B83" s="12" t="s">
        <v>82</v>
      </c>
      <c r="C83" s="22" t="s">
        <v>29</v>
      </c>
      <c r="D83" s="26">
        <v>749</v>
      </c>
      <c r="E83" s="36">
        <v>39120</v>
      </c>
      <c r="F83" s="13">
        <v>1</v>
      </c>
      <c r="G83" s="15" t="s">
        <v>154</v>
      </c>
      <c r="H83" s="14">
        <v>6</v>
      </c>
      <c r="I83" s="15" t="s">
        <v>154</v>
      </c>
      <c r="J83" s="16"/>
      <c r="K83" s="13"/>
      <c r="L83" s="15"/>
      <c r="M83" s="14"/>
      <c r="N83" s="15"/>
      <c r="O83" s="13"/>
      <c r="P83" s="13"/>
      <c r="Q83" s="13"/>
      <c r="R83" s="16">
        <f t="shared" si="1"/>
        <v>7</v>
      </c>
    </row>
    <row r="84" spans="1:21">
      <c r="A84" s="13">
        <v>33</v>
      </c>
      <c r="B84" s="12" t="s">
        <v>112</v>
      </c>
      <c r="C84" s="22" t="s">
        <v>29</v>
      </c>
      <c r="D84" s="26">
        <v>749</v>
      </c>
      <c r="E84" s="36">
        <v>38727</v>
      </c>
      <c r="F84" s="13">
        <v>3</v>
      </c>
      <c r="G84" s="15" t="s">
        <v>154</v>
      </c>
      <c r="H84" s="14">
        <v>4</v>
      </c>
      <c r="I84" s="15" t="s">
        <v>154</v>
      </c>
      <c r="J84" s="16"/>
      <c r="K84" s="13"/>
      <c r="L84" s="15"/>
      <c r="M84" s="14"/>
      <c r="N84" s="15"/>
      <c r="O84" s="13"/>
      <c r="P84" s="13"/>
      <c r="Q84" s="13"/>
      <c r="R84" s="16">
        <f t="shared" ref="R84:R103" si="2">+F84+H84+J84+K84+M84-O84+P84+Q84</f>
        <v>7</v>
      </c>
      <c r="S84" s="24"/>
      <c r="T84" s="24"/>
      <c r="U84" s="24"/>
    </row>
    <row r="85" spans="1:21">
      <c r="A85" s="13">
        <v>34</v>
      </c>
      <c r="B85" s="22" t="s">
        <v>164</v>
      </c>
      <c r="C85" s="23" t="s">
        <v>165</v>
      </c>
      <c r="D85" s="25">
        <v>61</v>
      </c>
      <c r="E85" s="36">
        <v>38238</v>
      </c>
      <c r="F85" s="13"/>
      <c r="G85" s="15"/>
      <c r="H85" s="14">
        <v>6</v>
      </c>
      <c r="I85" s="15" t="s">
        <v>35</v>
      </c>
      <c r="J85" s="16"/>
      <c r="K85" s="13"/>
      <c r="L85" s="15"/>
      <c r="M85" s="14"/>
      <c r="N85" s="15"/>
      <c r="O85" s="13"/>
      <c r="P85" s="13"/>
      <c r="Q85" s="13"/>
      <c r="R85" s="16">
        <f t="shared" si="2"/>
        <v>6</v>
      </c>
      <c r="S85" s="24"/>
      <c r="T85" s="24"/>
      <c r="U85" s="24"/>
    </row>
    <row r="86" spans="1:21">
      <c r="A86" s="13">
        <v>35</v>
      </c>
      <c r="B86" s="12" t="s">
        <v>178</v>
      </c>
      <c r="C86" s="23" t="s">
        <v>114</v>
      </c>
      <c r="D86" s="25">
        <v>3340</v>
      </c>
      <c r="E86" s="36">
        <v>39120</v>
      </c>
      <c r="F86" s="13"/>
      <c r="G86" s="15"/>
      <c r="H86" s="14">
        <v>6</v>
      </c>
      <c r="I86" s="15" t="s">
        <v>154</v>
      </c>
      <c r="J86" s="16"/>
      <c r="K86" s="13"/>
      <c r="L86" s="15"/>
      <c r="M86" s="14"/>
      <c r="N86" s="15"/>
      <c r="O86" s="13"/>
      <c r="P86" s="13"/>
      <c r="Q86" s="13"/>
      <c r="R86" s="16">
        <f t="shared" si="2"/>
        <v>6</v>
      </c>
    </row>
    <row r="87" spans="1:21">
      <c r="A87" s="13">
        <v>36</v>
      </c>
      <c r="B87" s="12" t="s">
        <v>139</v>
      </c>
      <c r="C87" s="22" t="s">
        <v>57</v>
      </c>
      <c r="D87" s="22">
        <v>2938</v>
      </c>
      <c r="E87" s="36">
        <v>39092</v>
      </c>
      <c r="F87" s="13">
        <v>1</v>
      </c>
      <c r="G87" s="15" t="s">
        <v>154</v>
      </c>
      <c r="H87" s="14">
        <v>4</v>
      </c>
      <c r="I87" s="15" t="s">
        <v>154</v>
      </c>
      <c r="J87" s="16"/>
      <c r="K87" s="13"/>
      <c r="L87" s="15"/>
      <c r="M87" s="14"/>
      <c r="N87" s="15"/>
      <c r="O87" s="13"/>
      <c r="P87" s="13"/>
      <c r="Q87" s="13"/>
      <c r="R87" s="16">
        <f t="shared" si="2"/>
        <v>5</v>
      </c>
    </row>
    <row r="88" spans="1:21">
      <c r="A88" s="13">
        <v>37</v>
      </c>
      <c r="B88" s="12" t="s">
        <v>176</v>
      </c>
      <c r="C88" s="22" t="s">
        <v>29</v>
      </c>
      <c r="D88" s="26">
        <v>749</v>
      </c>
      <c r="E88" s="36">
        <v>38090</v>
      </c>
      <c r="F88" s="13"/>
      <c r="G88" s="15"/>
      <c r="H88" s="14">
        <v>4</v>
      </c>
      <c r="I88" s="15" t="s">
        <v>154</v>
      </c>
      <c r="J88" s="16"/>
      <c r="K88" s="13"/>
      <c r="L88" s="15"/>
      <c r="M88" s="14"/>
      <c r="N88" s="15"/>
      <c r="O88" s="13"/>
      <c r="P88" s="13"/>
      <c r="Q88" s="13"/>
      <c r="R88" s="16">
        <f t="shared" si="2"/>
        <v>4</v>
      </c>
    </row>
    <row r="89" spans="1:21">
      <c r="A89" s="13">
        <v>38</v>
      </c>
      <c r="B89" s="12" t="s">
        <v>177</v>
      </c>
      <c r="C89" s="23" t="s">
        <v>29</v>
      </c>
      <c r="D89" s="25">
        <v>749</v>
      </c>
      <c r="E89" s="36">
        <v>38574</v>
      </c>
      <c r="F89" s="13"/>
      <c r="G89" s="15"/>
      <c r="H89" s="14">
        <v>1</v>
      </c>
      <c r="I89" s="15" t="s">
        <v>154</v>
      </c>
      <c r="J89" s="16"/>
      <c r="K89" s="13"/>
      <c r="L89" s="15"/>
      <c r="M89" s="14"/>
      <c r="N89" s="15"/>
      <c r="O89" s="13"/>
      <c r="P89" s="13"/>
      <c r="Q89" s="13">
        <v>3</v>
      </c>
      <c r="R89" s="16">
        <f t="shared" si="2"/>
        <v>4</v>
      </c>
    </row>
    <row r="90" spans="1:21">
      <c r="A90" s="13">
        <v>39</v>
      </c>
      <c r="B90" s="22" t="s">
        <v>169</v>
      </c>
      <c r="C90" s="23" t="s">
        <v>62</v>
      </c>
      <c r="D90" s="25">
        <v>2104</v>
      </c>
      <c r="E90" s="36">
        <v>38980</v>
      </c>
      <c r="F90" s="13"/>
      <c r="G90" s="15"/>
      <c r="H90" s="14">
        <v>3</v>
      </c>
      <c r="I90" s="15" t="s">
        <v>35</v>
      </c>
      <c r="J90" s="16"/>
      <c r="K90" s="13"/>
      <c r="L90" s="15"/>
      <c r="M90" s="14"/>
      <c r="N90" s="15"/>
      <c r="O90" s="13"/>
      <c r="P90" s="13"/>
      <c r="Q90" s="13"/>
      <c r="R90" s="16">
        <f t="shared" si="2"/>
        <v>3</v>
      </c>
    </row>
    <row r="91" spans="1:21">
      <c r="A91" s="13">
        <v>40</v>
      </c>
      <c r="B91" s="22" t="s">
        <v>168</v>
      </c>
      <c r="C91" s="22" t="s">
        <v>166</v>
      </c>
      <c r="D91" s="26">
        <v>328</v>
      </c>
      <c r="E91" s="36">
        <v>38680</v>
      </c>
      <c r="F91" s="13"/>
      <c r="G91" s="15"/>
      <c r="H91" s="14">
        <v>2</v>
      </c>
      <c r="I91" s="15" t="s">
        <v>35</v>
      </c>
      <c r="J91" s="16"/>
      <c r="K91" s="13"/>
      <c r="L91" s="15"/>
      <c r="M91" s="14"/>
      <c r="N91" s="15"/>
      <c r="O91" s="13"/>
      <c r="P91" s="13"/>
      <c r="Q91" s="13"/>
      <c r="R91" s="16">
        <f t="shared" si="2"/>
        <v>2</v>
      </c>
      <c r="S91" s="24"/>
      <c r="T91" s="24"/>
      <c r="U91" s="24"/>
    </row>
    <row r="92" spans="1:21">
      <c r="A92" s="13">
        <v>41</v>
      </c>
      <c r="B92" s="22" t="s">
        <v>106</v>
      </c>
      <c r="C92" s="23" t="s">
        <v>62</v>
      </c>
      <c r="D92" s="25">
        <v>2104</v>
      </c>
      <c r="E92" s="37">
        <v>38848</v>
      </c>
      <c r="F92" s="13">
        <v>1</v>
      </c>
      <c r="G92" s="15" t="s">
        <v>35</v>
      </c>
      <c r="H92" s="14">
        <v>1</v>
      </c>
      <c r="I92" s="15" t="s">
        <v>35</v>
      </c>
      <c r="J92" s="16"/>
      <c r="K92" s="13"/>
      <c r="L92" s="15"/>
      <c r="M92" s="14"/>
      <c r="N92" s="15"/>
      <c r="O92" s="13"/>
      <c r="P92" s="13"/>
      <c r="Q92" s="13"/>
      <c r="R92" s="16">
        <f t="shared" si="2"/>
        <v>2</v>
      </c>
    </row>
    <row r="93" spans="1:21">
      <c r="A93" s="13">
        <v>42</v>
      </c>
      <c r="B93" s="12" t="s">
        <v>152</v>
      </c>
      <c r="C93" s="22" t="s">
        <v>51</v>
      </c>
      <c r="D93" s="26">
        <v>437</v>
      </c>
      <c r="E93" s="36">
        <v>39109</v>
      </c>
      <c r="F93" s="13">
        <v>1</v>
      </c>
      <c r="G93" s="15" t="s">
        <v>35</v>
      </c>
      <c r="H93" s="14">
        <v>1</v>
      </c>
      <c r="I93" s="15" t="s">
        <v>35</v>
      </c>
      <c r="J93" s="16"/>
      <c r="K93" s="13"/>
      <c r="L93" s="15"/>
      <c r="M93" s="14"/>
      <c r="N93" s="15"/>
      <c r="O93" s="13"/>
      <c r="P93" s="13"/>
      <c r="Q93" s="13"/>
      <c r="R93" s="16">
        <f t="shared" si="2"/>
        <v>2</v>
      </c>
    </row>
    <row r="94" spans="1:21">
      <c r="A94" s="13">
        <v>43</v>
      </c>
      <c r="B94" s="12" t="s">
        <v>126</v>
      </c>
      <c r="C94" s="22" t="s">
        <v>114</v>
      </c>
      <c r="D94" s="26">
        <v>3340</v>
      </c>
      <c r="E94" s="37">
        <v>38667</v>
      </c>
      <c r="F94" s="13">
        <v>1</v>
      </c>
      <c r="G94" s="14" t="s">
        <v>154</v>
      </c>
      <c r="H94" s="13">
        <v>1</v>
      </c>
      <c r="I94" s="15" t="s">
        <v>154</v>
      </c>
      <c r="J94" s="13"/>
      <c r="K94" s="13"/>
      <c r="L94" s="14"/>
      <c r="M94" s="13"/>
      <c r="N94" s="14"/>
      <c r="O94" s="13"/>
      <c r="P94" s="13"/>
      <c r="Q94" s="13"/>
      <c r="R94" s="16">
        <f t="shared" si="2"/>
        <v>2</v>
      </c>
    </row>
    <row r="95" spans="1:21">
      <c r="A95" s="13">
        <v>44</v>
      </c>
      <c r="B95" s="12" t="s">
        <v>134</v>
      </c>
      <c r="C95" s="22" t="s">
        <v>51</v>
      </c>
      <c r="D95" s="26">
        <v>437</v>
      </c>
      <c r="E95" s="37">
        <v>39050</v>
      </c>
      <c r="F95" s="13">
        <v>2</v>
      </c>
      <c r="G95" s="14" t="s">
        <v>35</v>
      </c>
      <c r="H95" s="13"/>
      <c r="I95" s="14"/>
      <c r="J95" s="13"/>
      <c r="K95" s="13"/>
      <c r="L95" s="14"/>
      <c r="M95" s="13"/>
      <c r="N95" s="14"/>
      <c r="O95" s="13"/>
      <c r="P95" s="13"/>
      <c r="Q95" s="13"/>
      <c r="R95" s="13">
        <f t="shared" si="2"/>
        <v>2</v>
      </c>
      <c r="S95" s="73"/>
      <c r="T95" s="24"/>
      <c r="U95" s="24"/>
    </row>
    <row r="96" spans="1:21">
      <c r="A96" s="13">
        <v>45</v>
      </c>
      <c r="B96" s="22" t="s">
        <v>167</v>
      </c>
      <c r="C96" s="22" t="s">
        <v>166</v>
      </c>
      <c r="D96" s="26">
        <v>328</v>
      </c>
      <c r="E96" s="36">
        <v>38717</v>
      </c>
      <c r="F96" s="13"/>
      <c r="G96" s="15"/>
      <c r="H96" s="14">
        <v>1</v>
      </c>
      <c r="I96" s="15" t="s">
        <v>35</v>
      </c>
      <c r="J96" s="16"/>
      <c r="K96" s="13"/>
      <c r="L96" s="15"/>
      <c r="M96" s="14"/>
      <c r="N96" s="15"/>
      <c r="O96" s="13"/>
      <c r="P96" s="13"/>
      <c r="Q96" s="13"/>
      <c r="R96" s="16">
        <f t="shared" si="2"/>
        <v>1</v>
      </c>
      <c r="S96" s="24"/>
      <c r="T96" s="24"/>
      <c r="U96" s="24"/>
    </row>
    <row r="97" spans="1:21">
      <c r="A97" s="13">
        <v>46</v>
      </c>
      <c r="B97" s="12" t="s">
        <v>179</v>
      </c>
      <c r="C97" s="23" t="s">
        <v>29</v>
      </c>
      <c r="D97" s="25">
        <v>749</v>
      </c>
      <c r="E97" s="36">
        <v>38748</v>
      </c>
      <c r="F97" s="13"/>
      <c r="G97" s="15"/>
      <c r="H97" s="14">
        <v>1</v>
      </c>
      <c r="I97" s="15" t="s">
        <v>154</v>
      </c>
      <c r="J97" s="16"/>
      <c r="K97" s="13"/>
      <c r="L97" s="15"/>
      <c r="M97" s="14"/>
      <c r="N97" s="15"/>
      <c r="O97" s="13"/>
      <c r="P97" s="13"/>
      <c r="Q97" s="13"/>
      <c r="R97" s="16">
        <f t="shared" si="2"/>
        <v>1</v>
      </c>
    </row>
    <row r="98" spans="1:21">
      <c r="A98" s="13">
        <v>47</v>
      </c>
      <c r="B98" s="12" t="s">
        <v>180</v>
      </c>
      <c r="C98" s="23" t="s">
        <v>33</v>
      </c>
      <c r="D98" s="25">
        <v>3051</v>
      </c>
      <c r="E98" s="36">
        <v>39213</v>
      </c>
      <c r="F98" s="13"/>
      <c r="G98" s="15"/>
      <c r="H98" s="14">
        <v>1</v>
      </c>
      <c r="I98" s="15" t="s">
        <v>154</v>
      </c>
      <c r="J98" s="16"/>
      <c r="K98" s="13"/>
      <c r="L98" s="15"/>
      <c r="M98" s="14"/>
      <c r="N98" s="15"/>
      <c r="O98" s="13"/>
      <c r="P98" s="13"/>
      <c r="Q98" s="13"/>
      <c r="R98" s="16">
        <f t="shared" si="2"/>
        <v>1</v>
      </c>
    </row>
    <row r="99" spans="1:21">
      <c r="A99" s="13">
        <v>48</v>
      </c>
      <c r="B99" s="12" t="s">
        <v>181</v>
      </c>
      <c r="C99" s="23" t="s">
        <v>29</v>
      </c>
      <c r="D99" s="25">
        <v>749</v>
      </c>
      <c r="E99" s="37">
        <v>39166</v>
      </c>
      <c r="F99" s="13"/>
      <c r="G99" s="15"/>
      <c r="H99" s="14">
        <v>1</v>
      </c>
      <c r="I99" s="15" t="s">
        <v>154</v>
      </c>
      <c r="J99" s="16"/>
      <c r="K99" s="13"/>
      <c r="L99" s="15"/>
      <c r="M99" s="14"/>
      <c r="N99" s="15"/>
      <c r="O99" s="13"/>
      <c r="P99" s="13"/>
      <c r="Q99" s="13"/>
      <c r="R99" s="16">
        <f t="shared" si="2"/>
        <v>1</v>
      </c>
    </row>
    <row r="100" spans="1:21">
      <c r="A100" s="13">
        <v>49</v>
      </c>
      <c r="B100" s="12" t="s">
        <v>131</v>
      </c>
      <c r="C100" s="23" t="s">
        <v>150</v>
      </c>
      <c r="D100" s="25">
        <v>3414</v>
      </c>
      <c r="E100" s="36">
        <v>38543</v>
      </c>
      <c r="F100" s="13">
        <v>1</v>
      </c>
      <c r="G100" s="15" t="s">
        <v>35</v>
      </c>
      <c r="H100" s="14"/>
      <c r="I100" s="15"/>
      <c r="J100" s="16"/>
      <c r="K100" s="13"/>
      <c r="L100" s="15"/>
      <c r="M100" s="14"/>
      <c r="N100" s="15"/>
      <c r="O100" s="13"/>
      <c r="P100" s="13"/>
      <c r="Q100" s="13"/>
      <c r="R100" s="16">
        <f t="shared" si="2"/>
        <v>1</v>
      </c>
      <c r="S100" s="24"/>
      <c r="T100" s="24"/>
      <c r="U100" s="24"/>
    </row>
    <row r="101" spans="1:21">
      <c r="A101" s="13">
        <v>50</v>
      </c>
      <c r="B101" s="12" t="s">
        <v>105</v>
      </c>
      <c r="C101" s="23" t="s">
        <v>62</v>
      </c>
      <c r="D101" s="25">
        <v>2104</v>
      </c>
      <c r="E101" s="36">
        <v>39075</v>
      </c>
      <c r="F101" s="13">
        <v>1</v>
      </c>
      <c r="G101" s="15" t="s">
        <v>35</v>
      </c>
      <c r="H101" s="14"/>
      <c r="I101" s="15"/>
      <c r="J101" s="16"/>
      <c r="K101" s="13"/>
      <c r="L101" s="15"/>
      <c r="M101" s="14"/>
      <c r="N101" s="15"/>
      <c r="O101" s="13"/>
      <c r="P101" s="13"/>
      <c r="Q101" s="13"/>
      <c r="R101" s="16">
        <f t="shared" si="2"/>
        <v>1</v>
      </c>
    </row>
    <row r="102" spans="1:21">
      <c r="A102" s="13">
        <v>51</v>
      </c>
      <c r="B102" s="22" t="s">
        <v>145</v>
      </c>
      <c r="C102" s="23" t="s">
        <v>95</v>
      </c>
      <c r="D102" s="25">
        <v>949</v>
      </c>
      <c r="E102" s="36">
        <v>39126</v>
      </c>
      <c r="F102" s="13">
        <v>1</v>
      </c>
      <c r="G102" s="15" t="s">
        <v>154</v>
      </c>
      <c r="H102" s="14"/>
      <c r="I102" s="15"/>
      <c r="J102" s="16"/>
      <c r="K102" s="13"/>
      <c r="L102" s="15"/>
      <c r="M102" s="14"/>
      <c r="N102" s="15"/>
      <c r="O102" s="13"/>
      <c r="P102" s="13"/>
      <c r="Q102" s="13"/>
      <c r="R102" s="16">
        <f t="shared" si="2"/>
        <v>1</v>
      </c>
    </row>
    <row r="103" spans="1:21">
      <c r="A103" s="13">
        <v>52</v>
      </c>
      <c r="B103" s="12" t="s">
        <v>158</v>
      </c>
      <c r="C103" s="23" t="s">
        <v>33</v>
      </c>
      <c r="D103" s="25">
        <v>3051</v>
      </c>
      <c r="E103" s="36">
        <v>39239</v>
      </c>
      <c r="F103" s="13">
        <v>1</v>
      </c>
      <c r="G103" s="15" t="s">
        <v>154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/>
      <c r="R103" s="16">
        <f t="shared" si="2"/>
        <v>1</v>
      </c>
      <c r="S103" s="24"/>
      <c r="T103" s="24"/>
      <c r="U103" s="24"/>
    </row>
    <row r="104" spans="1:21" ht="12.7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1:21" ht="18">
      <c r="A105" s="57" t="s">
        <v>18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6" spans="1:21">
      <c r="A106" s="27"/>
      <c r="B106" s="27" t="s">
        <v>14</v>
      </c>
      <c r="C106" s="27" t="s">
        <v>15</v>
      </c>
      <c r="D106" s="28" t="s">
        <v>44</v>
      </c>
      <c r="E106" s="35" t="s">
        <v>46</v>
      </c>
      <c r="F106" s="60">
        <v>1</v>
      </c>
      <c r="G106" s="61"/>
      <c r="H106" s="60">
        <v>2</v>
      </c>
      <c r="I106" s="61"/>
      <c r="J106" s="29">
        <v>3</v>
      </c>
      <c r="K106" s="60">
        <v>4</v>
      </c>
      <c r="L106" s="61"/>
      <c r="M106" s="60">
        <v>5</v>
      </c>
      <c r="N106" s="61"/>
      <c r="O106" s="28" t="s">
        <v>43</v>
      </c>
      <c r="P106" s="28">
        <v>6</v>
      </c>
      <c r="Q106" s="28" t="s">
        <v>12</v>
      </c>
      <c r="R106" s="29" t="s">
        <v>13</v>
      </c>
    </row>
    <row r="107" spans="1:21" s="24" customFormat="1">
      <c r="A107" s="13">
        <v>1</v>
      </c>
      <c r="B107" s="22" t="s">
        <v>55</v>
      </c>
      <c r="C107" s="23" t="s">
        <v>30</v>
      </c>
      <c r="D107" s="25">
        <v>550</v>
      </c>
      <c r="E107" s="36">
        <v>39727</v>
      </c>
      <c r="F107" s="13">
        <v>20</v>
      </c>
      <c r="G107" s="15" t="s">
        <v>35</v>
      </c>
      <c r="H107" s="14">
        <v>20</v>
      </c>
      <c r="I107" s="15" t="s">
        <v>35</v>
      </c>
      <c r="J107" s="16"/>
      <c r="K107" s="13"/>
      <c r="L107" s="15"/>
      <c r="M107" s="14"/>
      <c r="N107" s="15"/>
      <c r="O107" s="13"/>
      <c r="P107" s="13"/>
      <c r="Q107" s="13"/>
      <c r="R107" s="16">
        <f t="shared" ref="R107:R138" si="3">+F107+H107+J107+K107+M107-O107+P107+Q107</f>
        <v>40</v>
      </c>
      <c r="S107" s="4"/>
      <c r="T107" s="4"/>
      <c r="U107" s="4"/>
    </row>
    <row r="108" spans="1:21" s="24" customFormat="1">
      <c r="A108" s="13">
        <v>2</v>
      </c>
      <c r="B108" s="12" t="s">
        <v>101</v>
      </c>
      <c r="C108" s="23" t="s">
        <v>32</v>
      </c>
      <c r="D108" s="25">
        <v>955</v>
      </c>
      <c r="E108" s="36">
        <v>39141</v>
      </c>
      <c r="F108" s="13">
        <v>12</v>
      </c>
      <c r="G108" s="15" t="s">
        <v>35</v>
      </c>
      <c r="H108" s="14">
        <v>20</v>
      </c>
      <c r="I108" s="15" t="s">
        <v>154</v>
      </c>
      <c r="J108" s="16"/>
      <c r="K108" s="13"/>
      <c r="L108" s="15"/>
      <c r="M108" s="14"/>
      <c r="N108" s="15"/>
      <c r="O108" s="13"/>
      <c r="P108" s="13"/>
      <c r="Q108" s="13">
        <v>6</v>
      </c>
      <c r="R108" s="16">
        <f t="shared" si="3"/>
        <v>38</v>
      </c>
      <c r="S108" s="4"/>
      <c r="T108" s="4"/>
      <c r="U108" s="4"/>
    </row>
    <row r="109" spans="1:21" s="24" customFormat="1">
      <c r="A109" s="13">
        <v>3</v>
      </c>
      <c r="B109" s="12" t="s">
        <v>63</v>
      </c>
      <c r="C109" s="23" t="s">
        <v>33</v>
      </c>
      <c r="D109" s="26">
        <v>3051</v>
      </c>
      <c r="E109" s="37">
        <v>39251</v>
      </c>
      <c r="F109" s="13">
        <v>16</v>
      </c>
      <c r="G109" s="15" t="s">
        <v>154</v>
      </c>
      <c r="H109" s="14">
        <v>16</v>
      </c>
      <c r="I109" s="15" t="s">
        <v>154</v>
      </c>
      <c r="J109" s="16"/>
      <c r="K109" s="13"/>
      <c r="L109" s="15"/>
      <c r="M109" s="14"/>
      <c r="N109" s="15"/>
      <c r="O109" s="13"/>
      <c r="P109" s="13"/>
      <c r="Q109" s="13">
        <v>6</v>
      </c>
      <c r="R109" s="16">
        <f t="shared" si="3"/>
        <v>38</v>
      </c>
      <c r="S109" s="4"/>
      <c r="T109" s="4"/>
      <c r="U109" s="4"/>
    </row>
    <row r="110" spans="1:21">
      <c r="A110" s="13">
        <v>4</v>
      </c>
      <c r="B110" s="22" t="s">
        <v>76</v>
      </c>
      <c r="C110" s="20" t="s">
        <v>73</v>
      </c>
      <c r="D110" s="16">
        <v>3324</v>
      </c>
      <c r="E110" s="36">
        <v>39645</v>
      </c>
      <c r="F110" s="13">
        <v>16</v>
      </c>
      <c r="G110" s="15" t="s">
        <v>35</v>
      </c>
      <c r="H110" s="14">
        <v>16</v>
      </c>
      <c r="I110" s="15" t="s">
        <v>35</v>
      </c>
      <c r="J110" s="16"/>
      <c r="K110" s="13"/>
      <c r="L110" s="15"/>
      <c r="M110" s="14"/>
      <c r="N110" s="15"/>
      <c r="O110" s="13"/>
      <c r="P110" s="13"/>
      <c r="Q110" s="13"/>
      <c r="R110" s="16">
        <f t="shared" si="3"/>
        <v>32</v>
      </c>
    </row>
    <row r="111" spans="1:21">
      <c r="A111" s="13">
        <v>5</v>
      </c>
      <c r="B111" s="12" t="s">
        <v>54</v>
      </c>
      <c r="C111" s="23" t="s">
        <v>30</v>
      </c>
      <c r="D111" s="25">
        <v>550</v>
      </c>
      <c r="E111" s="36">
        <v>39140</v>
      </c>
      <c r="F111" s="13">
        <v>12</v>
      </c>
      <c r="G111" s="15" t="s">
        <v>35</v>
      </c>
      <c r="H111" s="14">
        <v>12</v>
      </c>
      <c r="I111" s="15" t="s">
        <v>35</v>
      </c>
      <c r="J111" s="16"/>
      <c r="K111" s="13"/>
      <c r="L111" s="15"/>
      <c r="M111" s="14"/>
      <c r="N111" s="15"/>
      <c r="O111" s="13"/>
      <c r="P111" s="13"/>
      <c r="Q111" s="13">
        <v>6</v>
      </c>
      <c r="R111" s="16">
        <f t="shared" si="3"/>
        <v>30</v>
      </c>
    </row>
    <row r="112" spans="1:21">
      <c r="A112" s="13">
        <v>6</v>
      </c>
      <c r="B112" s="12" t="s">
        <v>59</v>
      </c>
      <c r="C112" s="23" t="s">
        <v>30</v>
      </c>
      <c r="D112" s="25">
        <v>550</v>
      </c>
      <c r="E112" s="36">
        <v>39277</v>
      </c>
      <c r="F112" s="13">
        <v>8</v>
      </c>
      <c r="G112" s="15" t="s">
        <v>35</v>
      </c>
      <c r="H112" s="14">
        <v>12</v>
      </c>
      <c r="I112" s="15" t="s">
        <v>35</v>
      </c>
      <c r="J112" s="16"/>
      <c r="K112" s="13"/>
      <c r="L112" s="15"/>
      <c r="M112" s="14"/>
      <c r="N112" s="15"/>
      <c r="O112" s="13"/>
      <c r="P112" s="13"/>
      <c r="Q112" s="13">
        <v>6</v>
      </c>
      <c r="R112" s="16">
        <f t="shared" si="3"/>
        <v>26</v>
      </c>
    </row>
    <row r="113" spans="1:21">
      <c r="A113" s="13">
        <v>7</v>
      </c>
      <c r="B113" s="12" t="s">
        <v>87</v>
      </c>
      <c r="C113" s="23" t="s">
        <v>29</v>
      </c>
      <c r="D113" s="25">
        <v>749</v>
      </c>
      <c r="E113" s="36">
        <v>39377</v>
      </c>
      <c r="F113" s="13">
        <v>12</v>
      </c>
      <c r="G113" s="15" t="s">
        <v>154</v>
      </c>
      <c r="H113" s="14">
        <v>6</v>
      </c>
      <c r="I113" s="15" t="s">
        <v>154</v>
      </c>
      <c r="J113" s="16"/>
      <c r="K113" s="13"/>
      <c r="L113" s="15"/>
      <c r="M113" s="14"/>
      <c r="N113" s="15"/>
      <c r="O113" s="13"/>
      <c r="P113" s="13"/>
      <c r="Q113" s="13">
        <v>6</v>
      </c>
      <c r="R113" s="16">
        <f t="shared" si="3"/>
        <v>24</v>
      </c>
    </row>
    <row r="114" spans="1:21">
      <c r="A114" s="13">
        <v>8</v>
      </c>
      <c r="B114" s="12" t="s">
        <v>112</v>
      </c>
      <c r="C114" s="23" t="s">
        <v>29</v>
      </c>
      <c r="D114" s="25">
        <v>749</v>
      </c>
      <c r="E114" s="36">
        <v>38727</v>
      </c>
      <c r="F114" s="13">
        <v>8</v>
      </c>
      <c r="G114" s="15" t="s">
        <v>154</v>
      </c>
      <c r="H114" s="14">
        <v>12</v>
      </c>
      <c r="I114" s="15" t="s">
        <v>154</v>
      </c>
      <c r="J114" s="16"/>
      <c r="K114" s="13"/>
      <c r="L114" s="15"/>
      <c r="M114" s="14"/>
      <c r="N114" s="15"/>
      <c r="O114" s="13"/>
      <c r="P114" s="13"/>
      <c r="Q114" s="13">
        <v>3</v>
      </c>
      <c r="R114" s="16">
        <f t="shared" si="3"/>
        <v>23</v>
      </c>
    </row>
    <row r="115" spans="1:21">
      <c r="A115" s="13">
        <v>9</v>
      </c>
      <c r="B115" s="12" t="s">
        <v>156</v>
      </c>
      <c r="C115" s="23" t="s">
        <v>157</v>
      </c>
      <c r="D115" s="25">
        <v>2882</v>
      </c>
      <c r="E115" s="36">
        <v>38824</v>
      </c>
      <c r="F115" s="13">
        <v>20</v>
      </c>
      <c r="G115" s="15" t="s">
        <v>154</v>
      </c>
      <c r="H115" s="14"/>
      <c r="I115" s="15"/>
      <c r="J115" s="16"/>
      <c r="K115" s="13"/>
      <c r="L115" s="15"/>
      <c r="M115" s="14"/>
      <c r="N115" s="15"/>
      <c r="O115" s="13"/>
      <c r="P115" s="13"/>
      <c r="Q115" s="13">
        <v>3</v>
      </c>
      <c r="R115" s="16">
        <f t="shared" si="3"/>
        <v>23</v>
      </c>
      <c r="S115" s="24"/>
      <c r="T115" s="24"/>
      <c r="U115" s="24"/>
    </row>
    <row r="116" spans="1:21">
      <c r="A116" s="13">
        <v>10</v>
      </c>
      <c r="B116" s="22" t="s">
        <v>77</v>
      </c>
      <c r="C116" s="23" t="s">
        <v>30</v>
      </c>
      <c r="D116" s="25">
        <v>550</v>
      </c>
      <c r="E116" s="36">
        <v>38851</v>
      </c>
      <c r="F116" s="13">
        <v>8</v>
      </c>
      <c r="G116" s="15" t="s">
        <v>35</v>
      </c>
      <c r="H116" s="14">
        <v>8</v>
      </c>
      <c r="I116" s="15" t="s">
        <v>35</v>
      </c>
      <c r="J116" s="16"/>
      <c r="K116" s="13"/>
      <c r="L116" s="15"/>
      <c r="M116" s="14"/>
      <c r="N116" s="15"/>
      <c r="O116" s="13"/>
      <c r="P116" s="13"/>
      <c r="Q116" s="13">
        <v>6</v>
      </c>
      <c r="R116" s="16">
        <f t="shared" si="3"/>
        <v>22</v>
      </c>
    </row>
    <row r="117" spans="1:21">
      <c r="A117" s="13">
        <v>11</v>
      </c>
      <c r="B117" s="22" t="s">
        <v>78</v>
      </c>
      <c r="C117" s="23" t="s">
        <v>150</v>
      </c>
      <c r="D117" s="25">
        <v>3414</v>
      </c>
      <c r="E117" s="36">
        <v>38726</v>
      </c>
      <c r="F117" s="13">
        <v>8</v>
      </c>
      <c r="G117" s="15" t="s">
        <v>35</v>
      </c>
      <c r="H117" s="14">
        <v>12</v>
      </c>
      <c r="I117" s="15" t="s">
        <v>154</v>
      </c>
      <c r="J117" s="16"/>
      <c r="K117" s="13"/>
      <c r="L117" s="15"/>
      <c r="M117" s="14"/>
      <c r="N117" s="15"/>
      <c r="O117" s="13"/>
      <c r="P117" s="13"/>
      <c r="Q117" s="13"/>
      <c r="R117" s="16">
        <f t="shared" si="3"/>
        <v>20</v>
      </c>
    </row>
    <row r="118" spans="1:21">
      <c r="A118" s="13">
        <v>12</v>
      </c>
      <c r="B118" s="12" t="s">
        <v>109</v>
      </c>
      <c r="C118" s="20" t="s">
        <v>61</v>
      </c>
      <c r="D118" s="20">
        <v>2695</v>
      </c>
      <c r="E118" s="36">
        <v>40086</v>
      </c>
      <c r="F118" s="13">
        <v>8</v>
      </c>
      <c r="G118" s="15" t="s">
        <v>154</v>
      </c>
      <c r="H118" s="14">
        <v>12</v>
      </c>
      <c r="I118" s="15" t="s">
        <v>154</v>
      </c>
      <c r="J118" s="16"/>
      <c r="K118" s="13"/>
      <c r="L118" s="15"/>
      <c r="M118" s="14"/>
      <c r="N118" s="15"/>
      <c r="O118" s="13"/>
      <c r="P118" s="13"/>
      <c r="Q118" s="13"/>
      <c r="R118" s="16">
        <f t="shared" si="3"/>
        <v>20</v>
      </c>
      <c r="S118" s="24"/>
      <c r="T118" s="24"/>
      <c r="U118" s="24"/>
    </row>
    <row r="119" spans="1:21">
      <c r="A119" s="13">
        <v>13</v>
      </c>
      <c r="B119" s="12" t="s">
        <v>86</v>
      </c>
      <c r="C119" s="23" t="s">
        <v>51</v>
      </c>
      <c r="D119" s="25">
        <v>437</v>
      </c>
      <c r="E119" s="37">
        <v>39084</v>
      </c>
      <c r="F119" s="13">
        <v>6</v>
      </c>
      <c r="G119" s="15" t="s">
        <v>35</v>
      </c>
      <c r="H119" s="14">
        <v>8</v>
      </c>
      <c r="I119" s="15" t="s">
        <v>35</v>
      </c>
      <c r="J119" s="16"/>
      <c r="K119" s="13"/>
      <c r="L119" s="15"/>
      <c r="M119" s="14"/>
      <c r="N119" s="15"/>
      <c r="O119" s="13"/>
      <c r="P119" s="13"/>
      <c r="Q119" s="13">
        <v>3</v>
      </c>
      <c r="R119" s="16">
        <f t="shared" si="3"/>
        <v>17</v>
      </c>
    </row>
    <row r="120" spans="1:21">
      <c r="A120" s="13">
        <v>14</v>
      </c>
      <c r="B120" s="12" t="s">
        <v>125</v>
      </c>
      <c r="C120" s="23" t="s">
        <v>29</v>
      </c>
      <c r="D120" s="25">
        <v>749</v>
      </c>
      <c r="E120" s="36">
        <v>38870</v>
      </c>
      <c r="F120" s="13">
        <v>8</v>
      </c>
      <c r="G120" s="15" t="s">
        <v>154</v>
      </c>
      <c r="H120" s="14">
        <v>6</v>
      </c>
      <c r="I120" s="15" t="s">
        <v>154</v>
      </c>
      <c r="J120" s="16"/>
      <c r="K120" s="13"/>
      <c r="L120" s="15"/>
      <c r="M120" s="14"/>
      <c r="N120" s="15"/>
      <c r="O120" s="13"/>
      <c r="P120" s="13"/>
      <c r="Q120" s="13">
        <v>3</v>
      </c>
      <c r="R120" s="16">
        <f t="shared" si="3"/>
        <v>17</v>
      </c>
    </row>
    <row r="121" spans="1:21">
      <c r="A121" s="13">
        <v>15</v>
      </c>
      <c r="B121" s="12" t="s">
        <v>110</v>
      </c>
      <c r="C121" s="23" t="s">
        <v>29</v>
      </c>
      <c r="D121" s="25">
        <v>749</v>
      </c>
      <c r="E121" s="36">
        <v>39361</v>
      </c>
      <c r="F121" s="13">
        <v>6</v>
      </c>
      <c r="G121" s="15" t="s">
        <v>154</v>
      </c>
      <c r="H121" s="14">
        <v>4</v>
      </c>
      <c r="I121" s="15" t="s">
        <v>154</v>
      </c>
      <c r="J121" s="16"/>
      <c r="K121" s="13"/>
      <c r="L121" s="15"/>
      <c r="M121" s="14"/>
      <c r="N121" s="15"/>
      <c r="O121" s="13"/>
      <c r="P121" s="13"/>
      <c r="Q121" s="13">
        <v>6</v>
      </c>
      <c r="R121" s="16">
        <f t="shared" si="3"/>
        <v>16</v>
      </c>
    </row>
    <row r="122" spans="1:21">
      <c r="A122" s="13">
        <v>16</v>
      </c>
      <c r="B122" s="22" t="s">
        <v>75</v>
      </c>
      <c r="C122" s="23" t="s">
        <v>30</v>
      </c>
      <c r="D122" s="25">
        <v>550</v>
      </c>
      <c r="E122" s="36">
        <v>39431</v>
      </c>
      <c r="F122" s="13">
        <v>1</v>
      </c>
      <c r="G122" s="15" t="s">
        <v>35</v>
      </c>
      <c r="H122" s="14">
        <v>8</v>
      </c>
      <c r="I122" s="15" t="s">
        <v>35</v>
      </c>
      <c r="J122" s="16"/>
      <c r="K122" s="13"/>
      <c r="L122" s="15"/>
      <c r="M122" s="14"/>
      <c r="N122" s="15"/>
      <c r="O122" s="13"/>
      <c r="P122" s="13"/>
      <c r="Q122" s="13">
        <v>6</v>
      </c>
      <c r="R122" s="16">
        <f t="shared" si="3"/>
        <v>15</v>
      </c>
    </row>
    <row r="123" spans="1:21">
      <c r="A123" s="13">
        <v>17</v>
      </c>
      <c r="B123" s="22" t="s">
        <v>111</v>
      </c>
      <c r="C123" s="23" t="s">
        <v>57</v>
      </c>
      <c r="D123" s="23">
        <v>2938</v>
      </c>
      <c r="E123" s="36">
        <v>38824</v>
      </c>
      <c r="F123" s="13">
        <v>6</v>
      </c>
      <c r="G123" s="15" t="s">
        <v>154</v>
      </c>
      <c r="H123" s="14">
        <v>8</v>
      </c>
      <c r="I123" s="15" t="s">
        <v>154</v>
      </c>
      <c r="J123" s="16"/>
      <c r="K123" s="13"/>
      <c r="L123" s="15"/>
      <c r="M123" s="14"/>
      <c r="N123" s="15"/>
      <c r="O123" s="13"/>
      <c r="P123" s="13"/>
      <c r="Q123" s="13"/>
      <c r="R123" s="16">
        <f t="shared" si="3"/>
        <v>14</v>
      </c>
    </row>
    <row r="124" spans="1:21">
      <c r="A124" s="13">
        <v>18</v>
      </c>
      <c r="B124" s="12" t="s">
        <v>122</v>
      </c>
      <c r="C124" s="23" t="s">
        <v>150</v>
      </c>
      <c r="D124" s="25">
        <v>3414</v>
      </c>
      <c r="E124" s="36">
        <v>38859</v>
      </c>
      <c r="F124" s="13">
        <v>8</v>
      </c>
      <c r="G124" s="15" t="s">
        <v>35</v>
      </c>
      <c r="H124" s="14">
        <v>6</v>
      </c>
      <c r="I124" s="15" t="s">
        <v>154</v>
      </c>
      <c r="J124" s="16"/>
      <c r="K124" s="13"/>
      <c r="L124" s="15"/>
      <c r="M124" s="14"/>
      <c r="N124" s="15"/>
      <c r="O124" s="13"/>
      <c r="P124" s="13"/>
      <c r="Q124" s="13"/>
      <c r="R124" s="16">
        <f t="shared" si="3"/>
        <v>14</v>
      </c>
    </row>
    <row r="125" spans="1:21">
      <c r="A125" s="13">
        <v>19</v>
      </c>
      <c r="B125" s="12" t="s">
        <v>121</v>
      </c>
      <c r="C125" s="23" t="s">
        <v>95</v>
      </c>
      <c r="D125" s="25">
        <v>949</v>
      </c>
      <c r="E125" s="36">
        <v>39489</v>
      </c>
      <c r="F125" s="13">
        <v>8</v>
      </c>
      <c r="G125" s="15" t="s">
        <v>154</v>
      </c>
      <c r="H125" s="14">
        <v>6</v>
      </c>
      <c r="I125" s="15" t="s">
        <v>154</v>
      </c>
      <c r="J125" s="16"/>
      <c r="K125" s="13"/>
      <c r="L125" s="15"/>
      <c r="M125" s="14"/>
      <c r="N125" s="15"/>
      <c r="O125" s="13"/>
      <c r="P125" s="13"/>
      <c r="Q125" s="13"/>
      <c r="R125" s="16">
        <f t="shared" si="3"/>
        <v>14</v>
      </c>
    </row>
    <row r="126" spans="1:21">
      <c r="A126" s="13">
        <v>20</v>
      </c>
      <c r="B126" s="12" t="s">
        <v>102</v>
      </c>
      <c r="C126" s="23" t="s">
        <v>29</v>
      </c>
      <c r="D126" s="26">
        <v>749</v>
      </c>
      <c r="E126" s="36">
        <v>39838</v>
      </c>
      <c r="F126" s="13">
        <v>6</v>
      </c>
      <c r="G126" s="15" t="s">
        <v>154</v>
      </c>
      <c r="H126" s="14">
        <v>6</v>
      </c>
      <c r="I126" s="15" t="s">
        <v>154</v>
      </c>
      <c r="J126" s="16"/>
      <c r="K126" s="13"/>
      <c r="L126" s="15"/>
      <c r="M126" s="14"/>
      <c r="N126" s="15"/>
      <c r="O126" s="13"/>
      <c r="P126" s="13"/>
      <c r="Q126" s="13"/>
      <c r="R126" s="16">
        <f t="shared" si="3"/>
        <v>12</v>
      </c>
      <c r="S126" s="24"/>
      <c r="T126" s="24"/>
      <c r="U126" s="24"/>
    </row>
    <row r="127" spans="1:21">
      <c r="A127" s="13">
        <v>21</v>
      </c>
      <c r="B127" s="12" t="s">
        <v>124</v>
      </c>
      <c r="C127" s="20" t="s">
        <v>61</v>
      </c>
      <c r="D127" s="20">
        <v>2695</v>
      </c>
      <c r="E127" s="36">
        <v>38740</v>
      </c>
      <c r="F127" s="13">
        <v>6</v>
      </c>
      <c r="G127" s="15" t="s">
        <v>154</v>
      </c>
      <c r="H127" s="14">
        <v>6</v>
      </c>
      <c r="I127" s="15" t="s">
        <v>154</v>
      </c>
      <c r="J127" s="16"/>
      <c r="K127" s="13"/>
      <c r="L127" s="15"/>
      <c r="M127" s="14"/>
      <c r="N127" s="15"/>
      <c r="O127" s="13"/>
      <c r="P127" s="13"/>
      <c r="Q127" s="13"/>
      <c r="R127" s="16">
        <f t="shared" si="3"/>
        <v>12</v>
      </c>
    </row>
    <row r="128" spans="1:21">
      <c r="A128" s="13">
        <v>22</v>
      </c>
      <c r="B128" s="12" t="s">
        <v>158</v>
      </c>
      <c r="C128" s="22" t="s">
        <v>33</v>
      </c>
      <c r="D128" s="26">
        <v>3051</v>
      </c>
      <c r="E128" s="37">
        <v>39239</v>
      </c>
      <c r="F128" s="13">
        <v>12</v>
      </c>
      <c r="G128" s="15" t="s">
        <v>154</v>
      </c>
      <c r="H128" s="14"/>
      <c r="I128" s="15"/>
      <c r="J128" s="16"/>
      <c r="K128" s="13"/>
      <c r="L128" s="15"/>
      <c r="M128" s="14"/>
      <c r="N128" s="15"/>
      <c r="O128" s="13"/>
      <c r="P128" s="13"/>
      <c r="Q128" s="13"/>
      <c r="R128" s="16">
        <f t="shared" si="3"/>
        <v>12</v>
      </c>
      <c r="S128" s="24"/>
      <c r="T128" s="24"/>
      <c r="U128" s="24"/>
    </row>
    <row r="129" spans="1:18">
      <c r="A129" s="13">
        <v>23</v>
      </c>
      <c r="B129" s="22" t="s">
        <v>70</v>
      </c>
      <c r="C129" s="23" t="s">
        <v>150</v>
      </c>
      <c r="D129" s="25">
        <v>3414</v>
      </c>
      <c r="E129" s="36">
        <v>40151</v>
      </c>
      <c r="F129" s="13">
        <v>3</v>
      </c>
      <c r="G129" s="15" t="s">
        <v>35</v>
      </c>
      <c r="H129" s="14">
        <v>8</v>
      </c>
      <c r="I129" s="15" t="s">
        <v>154</v>
      </c>
      <c r="J129" s="16"/>
      <c r="K129" s="13"/>
      <c r="L129" s="15"/>
      <c r="M129" s="14"/>
      <c r="N129" s="15"/>
      <c r="O129" s="13"/>
      <c r="P129" s="13"/>
      <c r="Q129" s="13"/>
      <c r="R129" s="16">
        <f t="shared" si="3"/>
        <v>11</v>
      </c>
    </row>
    <row r="130" spans="1:18">
      <c r="A130" s="13">
        <v>24</v>
      </c>
      <c r="B130" s="12" t="s">
        <v>135</v>
      </c>
      <c r="C130" s="23" t="s">
        <v>150</v>
      </c>
      <c r="D130" s="25">
        <v>3414</v>
      </c>
      <c r="E130" s="36">
        <v>39543</v>
      </c>
      <c r="F130" s="13">
        <v>2</v>
      </c>
      <c r="G130" s="15" t="s">
        <v>35</v>
      </c>
      <c r="H130" s="14">
        <v>8</v>
      </c>
      <c r="I130" s="15" t="s">
        <v>154</v>
      </c>
      <c r="J130" s="16"/>
      <c r="K130" s="13"/>
      <c r="L130" s="15"/>
      <c r="M130" s="14"/>
      <c r="N130" s="15"/>
      <c r="O130" s="13"/>
      <c r="P130" s="13"/>
      <c r="Q130" s="13"/>
      <c r="R130" s="16">
        <f t="shared" si="3"/>
        <v>10</v>
      </c>
    </row>
    <row r="131" spans="1:18">
      <c r="A131" s="13">
        <v>25</v>
      </c>
      <c r="B131" s="12" t="s">
        <v>98</v>
      </c>
      <c r="C131" s="20" t="s">
        <v>61</v>
      </c>
      <c r="D131" s="20">
        <v>2695</v>
      </c>
      <c r="E131" s="36">
        <v>39688</v>
      </c>
      <c r="F131" s="13">
        <v>6</v>
      </c>
      <c r="G131" s="15" t="s">
        <v>154</v>
      </c>
      <c r="H131" s="14">
        <v>4</v>
      </c>
      <c r="I131" s="15" t="s">
        <v>154</v>
      </c>
      <c r="J131" s="16"/>
      <c r="K131" s="13"/>
      <c r="L131" s="15"/>
      <c r="M131" s="14"/>
      <c r="N131" s="15"/>
      <c r="O131" s="13"/>
      <c r="P131" s="13"/>
      <c r="Q131" s="13"/>
      <c r="R131" s="16">
        <f t="shared" si="3"/>
        <v>10</v>
      </c>
    </row>
    <row r="132" spans="1:18">
      <c r="A132" s="13">
        <v>26</v>
      </c>
      <c r="B132" s="12" t="s">
        <v>103</v>
      </c>
      <c r="C132" s="22" t="s">
        <v>30</v>
      </c>
      <c r="D132" s="26">
        <v>550</v>
      </c>
      <c r="E132" s="36">
        <v>40007</v>
      </c>
      <c r="F132" s="13">
        <v>1</v>
      </c>
      <c r="G132" s="15" t="s">
        <v>35</v>
      </c>
      <c r="H132" s="14">
        <v>8</v>
      </c>
      <c r="I132" s="15" t="s">
        <v>35</v>
      </c>
      <c r="J132" s="16"/>
      <c r="K132" s="13"/>
      <c r="L132" s="15"/>
      <c r="M132" s="14"/>
      <c r="N132" s="15"/>
      <c r="O132" s="13"/>
      <c r="P132" s="13"/>
      <c r="Q132" s="13"/>
      <c r="R132" s="16">
        <f t="shared" si="3"/>
        <v>9</v>
      </c>
    </row>
    <row r="133" spans="1:18">
      <c r="A133" s="13">
        <v>27</v>
      </c>
      <c r="B133" s="22" t="s">
        <v>106</v>
      </c>
      <c r="C133" s="23" t="s">
        <v>62</v>
      </c>
      <c r="D133" s="25">
        <v>2104</v>
      </c>
      <c r="E133" s="37">
        <v>38848</v>
      </c>
      <c r="F133" s="13">
        <v>6</v>
      </c>
      <c r="G133" s="15" t="s">
        <v>35</v>
      </c>
      <c r="H133" s="14">
        <v>3</v>
      </c>
      <c r="I133" s="15" t="s">
        <v>35</v>
      </c>
      <c r="J133" s="16"/>
      <c r="K133" s="13"/>
      <c r="L133" s="15"/>
      <c r="M133" s="14"/>
      <c r="N133" s="15"/>
      <c r="O133" s="13"/>
      <c r="P133" s="13"/>
      <c r="Q133" s="13"/>
      <c r="R133" s="16">
        <f t="shared" si="3"/>
        <v>9</v>
      </c>
    </row>
    <row r="134" spans="1:18">
      <c r="A134" s="13">
        <v>28</v>
      </c>
      <c r="B134" s="22" t="s">
        <v>79</v>
      </c>
      <c r="C134" s="23" t="s">
        <v>150</v>
      </c>
      <c r="D134" s="25">
        <v>3414</v>
      </c>
      <c r="E134" s="37">
        <v>39659</v>
      </c>
      <c r="F134" s="13">
        <v>1</v>
      </c>
      <c r="G134" s="15" t="s">
        <v>35</v>
      </c>
      <c r="H134" s="14">
        <v>6</v>
      </c>
      <c r="I134" s="15" t="s">
        <v>154</v>
      </c>
      <c r="J134" s="16"/>
      <c r="K134" s="13"/>
      <c r="L134" s="15"/>
      <c r="M134" s="14"/>
      <c r="N134" s="15"/>
      <c r="O134" s="13"/>
      <c r="P134" s="13"/>
      <c r="Q134" s="13"/>
      <c r="R134" s="16">
        <f t="shared" si="3"/>
        <v>7</v>
      </c>
    </row>
    <row r="135" spans="1:18">
      <c r="A135" s="13">
        <v>29</v>
      </c>
      <c r="B135" s="12" t="s">
        <v>81</v>
      </c>
      <c r="C135" s="23" t="s">
        <v>29</v>
      </c>
      <c r="D135" s="25">
        <v>749</v>
      </c>
      <c r="E135" s="37">
        <v>38894</v>
      </c>
      <c r="F135" s="13">
        <v>6</v>
      </c>
      <c r="G135" s="15" t="s">
        <v>154</v>
      </c>
      <c r="H135" s="14">
        <v>1</v>
      </c>
      <c r="I135" s="15" t="s">
        <v>154</v>
      </c>
      <c r="J135" s="16"/>
      <c r="K135" s="13"/>
      <c r="L135" s="15"/>
      <c r="M135" s="14"/>
      <c r="N135" s="15"/>
      <c r="O135" s="13"/>
      <c r="P135" s="13"/>
      <c r="Q135" s="13"/>
      <c r="R135" s="16">
        <f t="shared" si="3"/>
        <v>7</v>
      </c>
    </row>
    <row r="136" spans="1:18">
      <c r="A136" s="13">
        <v>30</v>
      </c>
      <c r="B136" s="12" t="s">
        <v>178</v>
      </c>
      <c r="C136" s="23" t="s">
        <v>114</v>
      </c>
      <c r="D136" s="25">
        <v>3340</v>
      </c>
      <c r="E136" s="36">
        <v>39120</v>
      </c>
      <c r="F136" s="13"/>
      <c r="G136" s="15"/>
      <c r="H136" s="14">
        <v>6</v>
      </c>
      <c r="I136" s="15" t="s">
        <v>154</v>
      </c>
      <c r="J136" s="16"/>
      <c r="K136" s="13"/>
      <c r="L136" s="15"/>
      <c r="M136" s="14"/>
      <c r="N136" s="15"/>
      <c r="O136" s="13"/>
      <c r="P136" s="13"/>
      <c r="Q136" s="13"/>
      <c r="R136" s="16">
        <f t="shared" si="3"/>
        <v>6</v>
      </c>
    </row>
    <row r="137" spans="1:18">
      <c r="A137" s="13">
        <v>31</v>
      </c>
      <c r="B137" s="12" t="s">
        <v>105</v>
      </c>
      <c r="C137" s="23" t="s">
        <v>62</v>
      </c>
      <c r="D137" s="25">
        <v>2104</v>
      </c>
      <c r="E137" s="36">
        <v>39075</v>
      </c>
      <c r="F137" s="13">
        <v>6</v>
      </c>
      <c r="G137" s="15" t="s">
        <v>35</v>
      </c>
      <c r="H137" s="14"/>
      <c r="I137" s="15"/>
      <c r="J137" s="16"/>
      <c r="K137" s="13"/>
      <c r="L137" s="15"/>
      <c r="M137" s="14"/>
      <c r="N137" s="15"/>
      <c r="O137" s="13"/>
      <c r="P137" s="13"/>
      <c r="Q137" s="13"/>
      <c r="R137" s="16">
        <f t="shared" si="3"/>
        <v>6</v>
      </c>
    </row>
    <row r="138" spans="1:18">
      <c r="A138" s="13">
        <v>32</v>
      </c>
      <c r="B138" s="12" t="s">
        <v>134</v>
      </c>
      <c r="C138" s="23" t="s">
        <v>51</v>
      </c>
      <c r="D138" s="25">
        <v>437</v>
      </c>
      <c r="E138" s="36">
        <v>39050</v>
      </c>
      <c r="F138" s="13">
        <v>6</v>
      </c>
      <c r="G138" s="15" t="s">
        <v>35</v>
      </c>
      <c r="H138" s="14"/>
      <c r="I138" s="15"/>
      <c r="J138" s="16"/>
      <c r="K138" s="13"/>
      <c r="L138" s="15"/>
      <c r="M138" s="14"/>
      <c r="N138" s="15"/>
      <c r="O138" s="13"/>
      <c r="P138" s="13"/>
      <c r="Q138" s="13"/>
      <c r="R138" s="16">
        <f t="shared" si="3"/>
        <v>6</v>
      </c>
    </row>
    <row r="139" spans="1:18">
      <c r="A139" s="13">
        <v>33</v>
      </c>
      <c r="B139" s="12" t="s">
        <v>82</v>
      </c>
      <c r="C139" s="22" t="s">
        <v>29</v>
      </c>
      <c r="D139" s="26">
        <v>749</v>
      </c>
      <c r="E139" s="36">
        <v>39120</v>
      </c>
      <c r="F139" s="13">
        <v>1</v>
      </c>
      <c r="G139" s="15" t="s">
        <v>154</v>
      </c>
      <c r="H139" s="14">
        <v>4</v>
      </c>
      <c r="I139" s="15" t="s">
        <v>154</v>
      </c>
      <c r="J139" s="16"/>
      <c r="K139" s="13"/>
      <c r="L139" s="15"/>
      <c r="M139" s="14"/>
      <c r="N139" s="15"/>
      <c r="O139" s="13"/>
      <c r="P139" s="13"/>
      <c r="Q139" s="13"/>
      <c r="R139" s="16">
        <f t="shared" ref="R139:R156" si="4">+F139+H139+J139+K139+M139-O139+P139+Q139</f>
        <v>5</v>
      </c>
    </row>
    <row r="140" spans="1:18">
      <c r="A140" s="13">
        <v>34</v>
      </c>
      <c r="B140" s="12" t="s">
        <v>180</v>
      </c>
      <c r="C140" s="22" t="s">
        <v>33</v>
      </c>
      <c r="D140" s="26">
        <v>3051</v>
      </c>
      <c r="E140" s="36">
        <v>39213</v>
      </c>
      <c r="F140" s="13"/>
      <c r="G140" s="15"/>
      <c r="H140" s="14">
        <v>4</v>
      </c>
      <c r="I140" s="15" t="s">
        <v>154</v>
      </c>
      <c r="J140" s="16"/>
      <c r="K140" s="13"/>
      <c r="L140" s="15"/>
      <c r="M140" s="14"/>
      <c r="N140" s="15"/>
      <c r="O140" s="13"/>
      <c r="P140" s="13"/>
      <c r="Q140" s="13"/>
      <c r="R140" s="16">
        <f t="shared" si="4"/>
        <v>4</v>
      </c>
    </row>
    <row r="141" spans="1:18">
      <c r="A141" s="13">
        <v>35</v>
      </c>
      <c r="B141" s="12" t="s">
        <v>179</v>
      </c>
      <c r="C141" s="23" t="s">
        <v>29</v>
      </c>
      <c r="D141" s="25">
        <v>749</v>
      </c>
      <c r="E141" s="36">
        <v>38748</v>
      </c>
      <c r="F141" s="13"/>
      <c r="G141" s="15"/>
      <c r="H141" s="14">
        <v>4</v>
      </c>
      <c r="I141" s="15" t="s">
        <v>154</v>
      </c>
      <c r="J141" s="16"/>
      <c r="K141" s="13"/>
      <c r="L141" s="15"/>
      <c r="M141" s="14"/>
      <c r="N141" s="15"/>
      <c r="O141" s="13"/>
      <c r="P141" s="13"/>
      <c r="Q141" s="13"/>
      <c r="R141" s="16">
        <f t="shared" si="4"/>
        <v>4</v>
      </c>
    </row>
    <row r="142" spans="1:18">
      <c r="A142" s="13">
        <v>36</v>
      </c>
      <c r="B142" s="12" t="s">
        <v>184</v>
      </c>
      <c r="C142" s="23" t="s">
        <v>29</v>
      </c>
      <c r="D142" s="25">
        <v>749</v>
      </c>
      <c r="E142" s="37">
        <v>39724</v>
      </c>
      <c r="F142" s="13"/>
      <c r="G142" s="15"/>
      <c r="H142" s="14">
        <v>4</v>
      </c>
      <c r="I142" s="15" t="s">
        <v>154</v>
      </c>
      <c r="J142" s="16"/>
      <c r="K142" s="13"/>
      <c r="L142" s="15"/>
      <c r="M142" s="14"/>
      <c r="N142" s="15"/>
      <c r="O142" s="13"/>
      <c r="P142" s="13"/>
      <c r="Q142" s="13"/>
      <c r="R142" s="16">
        <f t="shared" si="4"/>
        <v>4</v>
      </c>
    </row>
    <row r="143" spans="1:18">
      <c r="A143" s="13">
        <v>37</v>
      </c>
      <c r="B143" s="12" t="s">
        <v>182</v>
      </c>
      <c r="C143" s="20" t="s">
        <v>61</v>
      </c>
      <c r="D143" s="20">
        <v>2695</v>
      </c>
      <c r="E143" s="36">
        <v>39493</v>
      </c>
      <c r="F143" s="13"/>
      <c r="G143" s="15"/>
      <c r="H143" s="14">
        <v>3</v>
      </c>
      <c r="I143" s="15" t="s">
        <v>154</v>
      </c>
      <c r="J143" s="16"/>
      <c r="K143" s="13"/>
      <c r="L143" s="15"/>
      <c r="M143" s="14"/>
      <c r="N143" s="15"/>
      <c r="O143" s="13"/>
      <c r="P143" s="13"/>
      <c r="Q143" s="13"/>
      <c r="R143" s="16">
        <f t="shared" si="4"/>
        <v>3</v>
      </c>
    </row>
    <row r="144" spans="1:18">
      <c r="A144" s="13">
        <v>38</v>
      </c>
      <c r="B144" s="22" t="s">
        <v>145</v>
      </c>
      <c r="C144" s="23" t="s">
        <v>95</v>
      </c>
      <c r="D144" s="25">
        <v>949</v>
      </c>
      <c r="E144" s="37">
        <v>39126</v>
      </c>
      <c r="F144" s="13">
        <v>3</v>
      </c>
      <c r="G144" s="15" t="s">
        <v>154</v>
      </c>
      <c r="H144" s="14"/>
      <c r="I144" s="15"/>
      <c r="J144" s="16"/>
      <c r="K144" s="13"/>
      <c r="L144" s="15"/>
      <c r="M144" s="14"/>
      <c r="N144" s="15"/>
      <c r="O144" s="13"/>
      <c r="P144" s="13"/>
      <c r="Q144" s="13"/>
      <c r="R144" s="16">
        <f t="shared" si="4"/>
        <v>3</v>
      </c>
    </row>
    <row r="145" spans="1:21">
      <c r="A145" s="13">
        <v>39</v>
      </c>
      <c r="B145" s="12" t="s">
        <v>159</v>
      </c>
      <c r="C145" s="23" t="s">
        <v>33</v>
      </c>
      <c r="D145" s="25">
        <v>3051</v>
      </c>
      <c r="E145" s="37">
        <v>39728</v>
      </c>
      <c r="F145" s="13">
        <v>2</v>
      </c>
      <c r="G145" s="15" t="s">
        <v>154</v>
      </c>
      <c r="H145" s="14">
        <v>1</v>
      </c>
      <c r="I145" s="15" t="s">
        <v>154</v>
      </c>
      <c r="J145" s="16"/>
      <c r="K145" s="13"/>
      <c r="L145" s="15"/>
      <c r="M145" s="14"/>
      <c r="N145" s="15"/>
      <c r="O145" s="13"/>
      <c r="P145" s="13"/>
      <c r="Q145" s="13"/>
      <c r="R145" s="16">
        <f t="shared" si="4"/>
        <v>3</v>
      </c>
      <c r="S145" s="24"/>
      <c r="T145" s="24"/>
      <c r="U145" s="24"/>
    </row>
    <row r="146" spans="1:21">
      <c r="A146" s="13">
        <v>40</v>
      </c>
      <c r="B146" s="22" t="s">
        <v>170</v>
      </c>
      <c r="C146" s="20" t="s">
        <v>73</v>
      </c>
      <c r="D146" s="16">
        <v>3324</v>
      </c>
      <c r="E146" s="37">
        <v>39794</v>
      </c>
      <c r="F146" s="13"/>
      <c r="G146" s="15"/>
      <c r="H146" s="14">
        <v>2</v>
      </c>
      <c r="I146" s="15" t="s">
        <v>35</v>
      </c>
      <c r="J146" s="16"/>
      <c r="K146" s="13"/>
      <c r="L146" s="15"/>
      <c r="M146" s="14"/>
      <c r="N146" s="15"/>
      <c r="O146" s="13"/>
      <c r="P146" s="13"/>
      <c r="Q146" s="13"/>
      <c r="R146" s="16">
        <f t="shared" si="4"/>
        <v>2</v>
      </c>
    </row>
    <row r="147" spans="1:21">
      <c r="A147" s="13">
        <v>41</v>
      </c>
      <c r="B147" s="12" t="s">
        <v>152</v>
      </c>
      <c r="C147" s="22" t="s">
        <v>51</v>
      </c>
      <c r="D147" s="26">
        <v>437</v>
      </c>
      <c r="E147" s="37">
        <v>39109</v>
      </c>
      <c r="F147" s="13">
        <v>1</v>
      </c>
      <c r="G147" s="15" t="s">
        <v>35</v>
      </c>
      <c r="H147" s="14">
        <v>1</v>
      </c>
      <c r="I147" s="15" t="s">
        <v>35</v>
      </c>
      <c r="J147" s="16"/>
      <c r="K147" s="13"/>
      <c r="L147" s="15"/>
      <c r="M147" s="14"/>
      <c r="N147" s="15"/>
      <c r="O147" s="13"/>
      <c r="P147" s="13"/>
      <c r="Q147" s="13"/>
      <c r="R147" s="16">
        <f t="shared" si="4"/>
        <v>2</v>
      </c>
    </row>
    <row r="148" spans="1:21">
      <c r="A148" s="13">
        <v>42</v>
      </c>
      <c r="B148" s="22" t="s">
        <v>104</v>
      </c>
      <c r="C148" s="23" t="s">
        <v>62</v>
      </c>
      <c r="D148" s="25">
        <v>2104</v>
      </c>
      <c r="E148" s="37">
        <v>39540</v>
      </c>
      <c r="F148" s="13">
        <v>1</v>
      </c>
      <c r="G148" s="15" t="s">
        <v>35</v>
      </c>
      <c r="H148" s="14">
        <v>1</v>
      </c>
      <c r="I148" s="15" t="s">
        <v>35</v>
      </c>
      <c r="J148" s="16"/>
      <c r="K148" s="13"/>
      <c r="L148" s="15"/>
      <c r="M148" s="14"/>
      <c r="N148" s="15"/>
      <c r="O148" s="13"/>
      <c r="P148" s="13"/>
      <c r="Q148" s="13"/>
      <c r="R148" s="16">
        <f t="shared" si="4"/>
        <v>2</v>
      </c>
    </row>
    <row r="149" spans="1:21">
      <c r="A149" s="13">
        <v>43</v>
      </c>
      <c r="B149" s="12" t="s">
        <v>140</v>
      </c>
      <c r="C149" s="20" t="s">
        <v>61</v>
      </c>
      <c r="D149" s="20">
        <v>2695</v>
      </c>
      <c r="E149" s="37">
        <v>40010</v>
      </c>
      <c r="F149" s="13">
        <v>1</v>
      </c>
      <c r="G149" s="15" t="s">
        <v>154</v>
      </c>
      <c r="H149" s="14">
        <v>1</v>
      </c>
      <c r="I149" s="15" t="s">
        <v>154</v>
      </c>
      <c r="J149" s="16"/>
      <c r="K149" s="13"/>
      <c r="L149" s="15"/>
      <c r="M149" s="14"/>
      <c r="N149" s="15"/>
      <c r="O149" s="13"/>
      <c r="P149" s="13"/>
      <c r="Q149" s="13"/>
      <c r="R149" s="16">
        <f t="shared" si="4"/>
        <v>2</v>
      </c>
      <c r="S149" s="24"/>
      <c r="T149" s="24"/>
      <c r="U149" s="24"/>
    </row>
    <row r="150" spans="1:21">
      <c r="A150" s="13">
        <v>44</v>
      </c>
      <c r="B150" s="12" t="s">
        <v>139</v>
      </c>
      <c r="C150" s="23" t="s">
        <v>57</v>
      </c>
      <c r="D150" s="23">
        <v>2938</v>
      </c>
      <c r="E150" s="36">
        <v>39092</v>
      </c>
      <c r="F150" s="13">
        <v>1</v>
      </c>
      <c r="G150" s="15" t="s">
        <v>154</v>
      </c>
      <c r="H150" s="14">
        <v>1</v>
      </c>
      <c r="I150" s="15" t="s">
        <v>154</v>
      </c>
      <c r="J150" s="16"/>
      <c r="K150" s="13"/>
      <c r="L150" s="15"/>
      <c r="M150" s="14"/>
      <c r="N150" s="15"/>
      <c r="O150" s="13"/>
      <c r="P150" s="13"/>
      <c r="Q150" s="13"/>
      <c r="R150" s="16">
        <f t="shared" si="4"/>
        <v>2</v>
      </c>
    </row>
    <row r="151" spans="1:21">
      <c r="A151" s="13">
        <v>45</v>
      </c>
      <c r="B151" s="22" t="s">
        <v>171</v>
      </c>
      <c r="C151" s="23" t="s">
        <v>172</v>
      </c>
      <c r="D151" s="25">
        <v>665</v>
      </c>
      <c r="E151" s="37">
        <v>39785</v>
      </c>
      <c r="F151" s="13"/>
      <c r="G151" s="15"/>
      <c r="H151" s="14">
        <v>1</v>
      </c>
      <c r="I151" s="15" t="s">
        <v>35</v>
      </c>
      <c r="J151" s="16"/>
      <c r="K151" s="13"/>
      <c r="L151" s="15"/>
      <c r="M151" s="14"/>
      <c r="N151" s="15"/>
      <c r="O151" s="13"/>
      <c r="P151" s="13"/>
      <c r="Q151" s="13"/>
      <c r="R151" s="16">
        <f t="shared" si="4"/>
        <v>1</v>
      </c>
    </row>
    <row r="152" spans="1:21">
      <c r="A152" s="13">
        <v>46</v>
      </c>
      <c r="B152" s="22" t="s">
        <v>169</v>
      </c>
      <c r="C152" s="22" t="s">
        <v>62</v>
      </c>
      <c r="D152" s="26">
        <v>2104</v>
      </c>
      <c r="E152" s="37">
        <v>38980</v>
      </c>
      <c r="F152" s="13"/>
      <c r="G152" s="15"/>
      <c r="H152" s="14">
        <v>1</v>
      </c>
      <c r="I152" s="15" t="s">
        <v>35</v>
      </c>
      <c r="J152" s="16"/>
      <c r="K152" s="13"/>
      <c r="L152" s="15"/>
      <c r="M152" s="14"/>
      <c r="N152" s="15"/>
      <c r="O152" s="13"/>
      <c r="P152" s="13"/>
      <c r="Q152" s="13"/>
      <c r="R152" s="16">
        <f t="shared" si="4"/>
        <v>1</v>
      </c>
    </row>
    <row r="153" spans="1:21">
      <c r="A153" s="13">
        <v>47</v>
      </c>
      <c r="B153" s="22" t="s">
        <v>146</v>
      </c>
      <c r="C153" s="20" t="s">
        <v>61</v>
      </c>
      <c r="D153" s="20">
        <v>2695</v>
      </c>
      <c r="E153" s="37">
        <v>39857</v>
      </c>
      <c r="F153" s="13"/>
      <c r="G153" s="15"/>
      <c r="H153" s="14">
        <v>1</v>
      </c>
      <c r="I153" s="15" t="s">
        <v>154</v>
      </c>
      <c r="J153" s="16"/>
      <c r="K153" s="13"/>
      <c r="L153" s="15"/>
      <c r="M153" s="14"/>
      <c r="N153" s="15"/>
      <c r="O153" s="13"/>
      <c r="P153" s="13"/>
      <c r="Q153" s="13"/>
      <c r="R153" s="16">
        <f t="shared" si="4"/>
        <v>1</v>
      </c>
    </row>
    <row r="154" spans="1:21">
      <c r="A154" s="13">
        <v>48</v>
      </c>
      <c r="B154" s="22" t="s">
        <v>183</v>
      </c>
      <c r="C154" s="23" t="s">
        <v>150</v>
      </c>
      <c r="D154" s="25">
        <v>3414</v>
      </c>
      <c r="E154" s="37">
        <v>39488</v>
      </c>
      <c r="F154" s="13"/>
      <c r="G154" s="15"/>
      <c r="H154" s="14">
        <v>1</v>
      </c>
      <c r="I154" s="15" t="s">
        <v>154</v>
      </c>
      <c r="J154" s="16"/>
      <c r="K154" s="13"/>
      <c r="L154" s="15"/>
      <c r="M154" s="14"/>
      <c r="N154" s="15"/>
      <c r="O154" s="13"/>
      <c r="P154" s="13"/>
      <c r="Q154" s="13"/>
      <c r="R154" s="16">
        <f t="shared" si="4"/>
        <v>1</v>
      </c>
    </row>
    <row r="155" spans="1:21">
      <c r="A155" s="13">
        <v>49</v>
      </c>
      <c r="B155" s="22" t="s">
        <v>185</v>
      </c>
      <c r="C155" s="23" t="s">
        <v>33</v>
      </c>
      <c r="D155" s="25">
        <v>3051</v>
      </c>
      <c r="E155" s="37">
        <v>40113</v>
      </c>
      <c r="F155" s="13"/>
      <c r="G155" s="15"/>
      <c r="H155" s="14">
        <v>1</v>
      </c>
      <c r="I155" s="15" t="s">
        <v>154</v>
      </c>
      <c r="J155" s="16"/>
      <c r="K155" s="13"/>
      <c r="L155" s="15"/>
      <c r="M155" s="14"/>
      <c r="N155" s="15"/>
      <c r="O155" s="13"/>
      <c r="P155" s="13"/>
      <c r="Q155" s="13"/>
      <c r="R155" s="16">
        <f t="shared" si="4"/>
        <v>1</v>
      </c>
    </row>
    <row r="156" spans="1:21">
      <c r="A156" s="13">
        <v>50</v>
      </c>
      <c r="B156" s="12" t="s">
        <v>181</v>
      </c>
      <c r="C156" s="23" t="s">
        <v>29</v>
      </c>
      <c r="D156" s="25">
        <v>749</v>
      </c>
      <c r="E156" s="37">
        <v>39166</v>
      </c>
      <c r="F156" s="13"/>
      <c r="G156" s="15"/>
      <c r="H156" s="14">
        <v>1</v>
      </c>
      <c r="I156" s="15" t="s">
        <v>154</v>
      </c>
      <c r="J156" s="16"/>
      <c r="K156" s="13"/>
      <c r="L156" s="15"/>
      <c r="M156" s="14"/>
      <c r="N156" s="15"/>
      <c r="O156" s="13"/>
      <c r="P156" s="13"/>
      <c r="Q156" s="13"/>
      <c r="R156" s="16">
        <f t="shared" si="4"/>
        <v>1</v>
      </c>
    </row>
    <row r="157" spans="1:21" ht="12.7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spans="1:21" ht="18">
      <c r="A158" s="57" t="s">
        <v>42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9"/>
    </row>
    <row r="159" spans="1:21">
      <c r="A159" s="27"/>
      <c r="B159" s="27" t="s">
        <v>14</v>
      </c>
      <c r="C159" s="27" t="s">
        <v>15</v>
      </c>
      <c r="D159" s="28" t="s">
        <v>44</v>
      </c>
      <c r="E159" s="35" t="s">
        <v>46</v>
      </c>
      <c r="F159" s="60">
        <v>1</v>
      </c>
      <c r="G159" s="61"/>
      <c r="H159" s="60">
        <v>2</v>
      </c>
      <c r="I159" s="61"/>
      <c r="J159" s="29">
        <v>3</v>
      </c>
      <c r="K159" s="60">
        <v>4</v>
      </c>
      <c r="L159" s="61"/>
      <c r="M159" s="60">
        <v>5</v>
      </c>
      <c r="N159" s="61"/>
      <c r="O159" s="28" t="s">
        <v>43</v>
      </c>
      <c r="P159" s="28">
        <v>6</v>
      </c>
      <c r="Q159" s="28" t="s">
        <v>12</v>
      </c>
      <c r="R159" s="29" t="s">
        <v>13</v>
      </c>
    </row>
    <row r="160" spans="1:21">
      <c r="A160" s="13">
        <v>1</v>
      </c>
      <c r="B160" s="22" t="s">
        <v>55</v>
      </c>
      <c r="C160" s="23" t="s">
        <v>30</v>
      </c>
      <c r="D160" s="25">
        <v>550</v>
      </c>
      <c r="E160" s="36">
        <v>39727</v>
      </c>
      <c r="F160" s="13">
        <v>16</v>
      </c>
      <c r="G160" s="15" t="s">
        <v>35</v>
      </c>
      <c r="H160" s="14">
        <v>20</v>
      </c>
      <c r="I160" s="15" t="s">
        <v>35</v>
      </c>
      <c r="J160" s="16"/>
      <c r="K160" s="13"/>
      <c r="L160" s="15"/>
      <c r="M160" s="14"/>
      <c r="N160" s="15"/>
      <c r="O160" s="13"/>
      <c r="P160" s="13"/>
      <c r="Q160" s="13">
        <v>6</v>
      </c>
      <c r="R160" s="16">
        <f t="shared" ref="R160:R183" si="5">+F160+H160+J160+K160+M160-O160+P160+Q160</f>
        <v>42</v>
      </c>
    </row>
    <row r="161" spans="1:18">
      <c r="A161" s="13">
        <v>2</v>
      </c>
      <c r="B161" s="22" t="s">
        <v>76</v>
      </c>
      <c r="C161" s="20" t="s">
        <v>73</v>
      </c>
      <c r="D161" s="16">
        <v>3324</v>
      </c>
      <c r="E161" s="36">
        <v>39645</v>
      </c>
      <c r="F161" s="13">
        <v>20</v>
      </c>
      <c r="G161" s="15" t="s">
        <v>35</v>
      </c>
      <c r="H161" s="14">
        <v>16</v>
      </c>
      <c r="I161" s="15" t="s">
        <v>35</v>
      </c>
      <c r="J161" s="16"/>
      <c r="K161" s="13"/>
      <c r="L161" s="15"/>
      <c r="M161" s="14"/>
      <c r="N161" s="15"/>
      <c r="O161" s="13"/>
      <c r="P161" s="13"/>
      <c r="Q161" s="13">
        <v>6</v>
      </c>
      <c r="R161" s="16">
        <f t="shared" si="5"/>
        <v>42</v>
      </c>
    </row>
    <row r="162" spans="1:18">
      <c r="A162" s="13">
        <v>3</v>
      </c>
      <c r="B162" s="12" t="s">
        <v>102</v>
      </c>
      <c r="C162" s="23" t="s">
        <v>29</v>
      </c>
      <c r="D162" s="25">
        <v>749</v>
      </c>
      <c r="E162" s="36">
        <v>39838</v>
      </c>
      <c r="F162" s="13">
        <v>20</v>
      </c>
      <c r="G162" s="15" t="s">
        <v>154</v>
      </c>
      <c r="H162" s="14">
        <v>12</v>
      </c>
      <c r="I162" s="15" t="s">
        <v>154</v>
      </c>
      <c r="J162" s="16"/>
      <c r="K162" s="13"/>
      <c r="L162" s="15"/>
      <c r="M162" s="14"/>
      <c r="N162" s="15"/>
      <c r="O162" s="13"/>
      <c r="P162" s="13"/>
      <c r="Q162" s="13">
        <v>6</v>
      </c>
      <c r="R162" s="16">
        <f t="shared" si="5"/>
        <v>38</v>
      </c>
    </row>
    <row r="163" spans="1:18">
      <c r="A163" s="13">
        <v>4</v>
      </c>
      <c r="B163" s="22" t="s">
        <v>70</v>
      </c>
      <c r="C163" s="23" t="s">
        <v>150</v>
      </c>
      <c r="D163" s="25">
        <v>3414</v>
      </c>
      <c r="E163" s="36">
        <v>40151</v>
      </c>
      <c r="F163" s="13">
        <v>8</v>
      </c>
      <c r="G163" s="15" t="s">
        <v>35</v>
      </c>
      <c r="H163" s="14">
        <v>20</v>
      </c>
      <c r="I163" s="15" t="s">
        <v>154</v>
      </c>
      <c r="J163" s="16"/>
      <c r="K163" s="13"/>
      <c r="L163" s="15"/>
      <c r="M163" s="14"/>
      <c r="N163" s="15"/>
      <c r="O163" s="13"/>
      <c r="P163" s="13"/>
      <c r="Q163" s="13"/>
      <c r="R163" s="16">
        <f t="shared" si="5"/>
        <v>28</v>
      </c>
    </row>
    <row r="164" spans="1:18">
      <c r="A164" s="13">
        <v>5</v>
      </c>
      <c r="B164" s="12" t="s">
        <v>109</v>
      </c>
      <c r="C164" s="20" t="s">
        <v>61</v>
      </c>
      <c r="D164" s="20">
        <v>2695</v>
      </c>
      <c r="E164" s="36">
        <v>40086</v>
      </c>
      <c r="F164" s="13">
        <v>12</v>
      </c>
      <c r="G164" s="15" t="s">
        <v>154</v>
      </c>
      <c r="H164" s="14">
        <v>16</v>
      </c>
      <c r="I164" s="15" t="s">
        <v>154</v>
      </c>
      <c r="J164" s="16"/>
      <c r="K164" s="13"/>
      <c r="L164" s="15"/>
      <c r="M164" s="14"/>
      <c r="N164" s="15"/>
      <c r="O164" s="13"/>
      <c r="P164" s="13"/>
      <c r="Q164" s="13"/>
      <c r="R164" s="16">
        <f t="shared" si="5"/>
        <v>28</v>
      </c>
    </row>
    <row r="165" spans="1:18">
      <c r="A165" s="13">
        <v>6</v>
      </c>
      <c r="B165" s="22" t="s">
        <v>79</v>
      </c>
      <c r="C165" s="23" t="s">
        <v>150</v>
      </c>
      <c r="D165" s="25">
        <v>3414</v>
      </c>
      <c r="E165" s="36">
        <v>39659</v>
      </c>
      <c r="F165" s="13">
        <v>12</v>
      </c>
      <c r="G165" s="15" t="s">
        <v>35</v>
      </c>
      <c r="H165" s="14">
        <v>12</v>
      </c>
      <c r="I165" s="15" t="s">
        <v>154</v>
      </c>
      <c r="J165" s="16"/>
      <c r="K165" s="13"/>
      <c r="L165" s="15"/>
      <c r="M165" s="14"/>
      <c r="N165" s="15"/>
      <c r="O165" s="13"/>
      <c r="P165" s="13"/>
      <c r="Q165" s="13"/>
      <c r="R165" s="16">
        <f t="shared" si="5"/>
        <v>24</v>
      </c>
    </row>
    <row r="166" spans="1:18">
      <c r="A166" s="13">
        <v>7</v>
      </c>
      <c r="B166" s="12" t="s">
        <v>121</v>
      </c>
      <c r="C166" s="23" t="s">
        <v>95</v>
      </c>
      <c r="D166" s="26">
        <v>949</v>
      </c>
      <c r="E166" s="36">
        <v>39489</v>
      </c>
      <c r="F166" s="13">
        <v>16</v>
      </c>
      <c r="G166" s="15" t="s">
        <v>154</v>
      </c>
      <c r="H166" s="14">
        <v>8</v>
      </c>
      <c r="I166" s="15" t="s">
        <v>154</v>
      </c>
      <c r="J166" s="16"/>
      <c r="K166" s="13"/>
      <c r="L166" s="15"/>
      <c r="M166" s="14"/>
      <c r="N166" s="15"/>
      <c r="O166" s="13"/>
      <c r="P166" s="13"/>
      <c r="Q166" s="13"/>
      <c r="R166" s="16">
        <f t="shared" si="5"/>
        <v>24</v>
      </c>
    </row>
    <row r="167" spans="1:18">
      <c r="A167" s="13">
        <v>8</v>
      </c>
      <c r="B167" s="22" t="s">
        <v>104</v>
      </c>
      <c r="C167" s="23" t="s">
        <v>62</v>
      </c>
      <c r="D167" s="25">
        <v>2104</v>
      </c>
      <c r="E167" s="36">
        <v>39540</v>
      </c>
      <c r="F167" s="13">
        <v>12</v>
      </c>
      <c r="G167" s="15" t="s">
        <v>35</v>
      </c>
      <c r="H167" s="14">
        <v>8</v>
      </c>
      <c r="I167" s="15" t="s">
        <v>35</v>
      </c>
      <c r="J167" s="16"/>
      <c r="K167" s="13"/>
      <c r="L167" s="15"/>
      <c r="M167" s="14"/>
      <c r="N167" s="15"/>
      <c r="O167" s="13"/>
      <c r="P167" s="13"/>
      <c r="Q167" s="13"/>
      <c r="R167" s="16">
        <f t="shared" si="5"/>
        <v>20</v>
      </c>
    </row>
    <row r="168" spans="1:18">
      <c r="A168" s="13">
        <v>9</v>
      </c>
      <c r="B168" s="12" t="s">
        <v>103</v>
      </c>
      <c r="C168" s="23" t="s">
        <v>30</v>
      </c>
      <c r="D168" s="25">
        <v>550</v>
      </c>
      <c r="E168" s="36">
        <v>40007</v>
      </c>
      <c r="F168" s="13">
        <v>3</v>
      </c>
      <c r="G168" s="15" t="s">
        <v>35</v>
      </c>
      <c r="H168" s="14">
        <v>12</v>
      </c>
      <c r="I168" s="15" t="s">
        <v>35</v>
      </c>
      <c r="J168" s="16"/>
      <c r="K168" s="13"/>
      <c r="L168" s="15"/>
      <c r="M168" s="14"/>
      <c r="N168" s="15"/>
      <c r="O168" s="13"/>
      <c r="P168" s="13"/>
      <c r="Q168" s="13">
        <v>3</v>
      </c>
      <c r="R168" s="16">
        <f t="shared" si="5"/>
        <v>18</v>
      </c>
    </row>
    <row r="169" spans="1:18">
      <c r="A169" s="13">
        <v>10</v>
      </c>
      <c r="B169" s="12" t="s">
        <v>135</v>
      </c>
      <c r="C169" s="23" t="s">
        <v>150</v>
      </c>
      <c r="D169" s="25">
        <v>3414</v>
      </c>
      <c r="E169" s="36">
        <v>39543</v>
      </c>
      <c r="F169" s="13">
        <v>8</v>
      </c>
      <c r="G169" s="15" t="s">
        <v>35</v>
      </c>
      <c r="H169" s="14">
        <v>8</v>
      </c>
      <c r="I169" s="15" t="s">
        <v>154</v>
      </c>
      <c r="J169" s="16"/>
      <c r="K169" s="13"/>
      <c r="L169" s="15"/>
      <c r="M169" s="14"/>
      <c r="N169" s="15"/>
      <c r="O169" s="13"/>
      <c r="P169" s="13"/>
      <c r="Q169" s="13"/>
      <c r="R169" s="16">
        <f t="shared" si="5"/>
        <v>16</v>
      </c>
    </row>
    <row r="170" spans="1:18">
      <c r="A170" s="13">
        <v>11</v>
      </c>
      <c r="B170" s="12" t="s">
        <v>140</v>
      </c>
      <c r="C170" s="20" t="s">
        <v>61</v>
      </c>
      <c r="D170" s="21">
        <v>2695</v>
      </c>
      <c r="E170" s="36">
        <v>40010</v>
      </c>
      <c r="F170" s="13">
        <v>8</v>
      </c>
      <c r="G170" s="15" t="s">
        <v>154</v>
      </c>
      <c r="H170" s="14">
        <v>6</v>
      </c>
      <c r="I170" s="15" t="s">
        <v>154</v>
      </c>
      <c r="J170" s="16"/>
      <c r="K170" s="13"/>
      <c r="L170" s="15"/>
      <c r="M170" s="14"/>
      <c r="N170" s="15"/>
      <c r="O170" s="13"/>
      <c r="P170" s="13"/>
      <c r="Q170" s="13"/>
      <c r="R170" s="16">
        <f t="shared" si="5"/>
        <v>14</v>
      </c>
    </row>
    <row r="171" spans="1:18">
      <c r="A171" s="13">
        <v>12</v>
      </c>
      <c r="B171" s="22" t="s">
        <v>146</v>
      </c>
      <c r="C171" s="20" t="s">
        <v>61</v>
      </c>
      <c r="D171" s="20">
        <v>2695</v>
      </c>
      <c r="E171" s="36">
        <v>39857</v>
      </c>
      <c r="F171" s="13">
        <v>8</v>
      </c>
      <c r="G171" s="15" t="s">
        <v>154</v>
      </c>
      <c r="H171" s="14">
        <v>6</v>
      </c>
      <c r="I171" s="15" t="s">
        <v>154</v>
      </c>
      <c r="J171" s="16"/>
      <c r="K171" s="13"/>
      <c r="L171" s="15"/>
      <c r="M171" s="14"/>
      <c r="N171" s="15"/>
      <c r="O171" s="13"/>
      <c r="P171" s="13"/>
      <c r="Q171" s="13"/>
      <c r="R171" s="16">
        <f t="shared" si="5"/>
        <v>14</v>
      </c>
    </row>
    <row r="172" spans="1:18">
      <c r="A172" s="13">
        <v>13</v>
      </c>
      <c r="B172" s="22" t="s">
        <v>170</v>
      </c>
      <c r="C172" s="20" t="s">
        <v>73</v>
      </c>
      <c r="D172" s="16">
        <v>3324</v>
      </c>
      <c r="E172" s="36">
        <v>39794</v>
      </c>
      <c r="F172" s="13"/>
      <c r="G172" s="15"/>
      <c r="H172" s="14">
        <v>12</v>
      </c>
      <c r="I172" s="15" t="s">
        <v>35</v>
      </c>
      <c r="J172" s="16"/>
      <c r="K172" s="13"/>
      <c r="L172" s="15"/>
      <c r="M172" s="14"/>
      <c r="N172" s="15"/>
      <c r="O172" s="13"/>
      <c r="P172" s="13"/>
      <c r="Q172" s="13"/>
      <c r="R172" s="16">
        <f t="shared" si="5"/>
        <v>12</v>
      </c>
    </row>
    <row r="173" spans="1:18">
      <c r="A173" s="13">
        <v>14</v>
      </c>
      <c r="B173" s="12" t="s">
        <v>160</v>
      </c>
      <c r="C173" s="23" t="s">
        <v>33</v>
      </c>
      <c r="D173" s="25">
        <v>3051</v>
      </c>
      <c r="E173" s="36">
        <v>40637</v>
      </c>
      <c r="F173" s="13">
        <v>12</v>
      </c>
      <c r="G173" s="15" t="s">
        <v>154</v>
      </c>
      <c r="H173" s="14"/>
      <c r="I173" s="15"/>
      <c r="J173" s="16"/>
      <c r="K173" s="13"/>
      <c r="L173" s="15"/>
      <c r="M173" s="14"/>
      <c r="N173" s="15"/>
      <c r="O173" s="13"/>
      <c r="P173" s="13"/>
      <c r="Q173" s="13"/>
      <c r="R173" s="16">
        <f t="shared" si="5"/>
        <v>12</v>
      </c>
    </row>
    <row r="174" spans="1:18">
      <c r="A174" s="13">
        <v>15</v>
      </c>
      <c r="B174" s="12" t="s">
        <v>118</v>
      </c>
      <c r="C174" s="23" t="s">
        <v>30</v>
      </c>
      <c r="D174" s="25">
        <v>550</v>
      </c>
      <c r="E174" s="36">
        <v>40333</v>
      </c>
      <c r="F174" s="13">
        <v>1</v>
      </c>
      <c r="G174" s="15" t="s">
        <v>35</v>
      </c>
      <c r="H174" s="14">
        <v>8</v>
      </c>
      <c r="I174" s="15" t="s">
        <v>35</v>
      </c>
      <c r="J174" s="16"/>
      <c r="K174" s="13"/>
      <c r="L174" s="15"/>
      <c r="M174" s="14"/>
      <c r="N174" s="15"/>
      <c r="O174" s="13"/>
      <c r="P174" s="13"/>
      <c r="Q174" s="13">
        <v>3</v>
      </c>
      <c r="R174" s="16">
        <f t="shared" si="5"/>
        <v>12</v>
      </c>
    </row>
    <row r="175" spans="1:18">
      <c r="A175" s="13">
        <v>16</v>
      </c>
      <c r="B175" s="12" t="s">
        <v>98</v>
      </c>
      <c r="C175" s="20" t="s">
        <v>61</v>
      </c>
      <c r="D175" s="21">
        <v>2695</v>
      </c>
      <c r="E175" s="37">
        <v>39688</v>
      </c>
      <c r="F175" s="13">
        <v>3</v>
      </c>
      <c r="G175" s="15" t="s">
        <v>154</v>
      </c>
      <c r="H175" s="14">
        <v>8</v>
      </c>
      <c r="I175" s="15" t="s">
        <v>154</v>
      </c>
      <c r="J175" s="16"/>
      <c r="K175" s="13"/>
      <c r="L175" s="15"/>
      <c r="M175" s="14"/>
      <c r="N175" s="15"/>
      <c r="O175" s="13"/>
      <c r="P175" s="13"/>
      <c r="Q175" s="13"/>
      <c r="R175" s="16">
        <f t="shared" si="5"/>
        <v>11</v>
      </c>
    </row>
    <row r="176" spans="1:18">
      <c r="A176" s="13">
        <v>17</v>
      </c>
      <c r="B176" s="12" t="s">
        <v>184</v>
      </c>
      <c r="C176" s="23" t="s">
        <v>29</v>
      </c>
      <c r="D176" s="25">
        <v>749</v>
      </c>
      <c r="E176" s="37">
        <v>39724</v>
      </c>
      <c r="F176" s="13"/>
      <c r="G176" s="15"/>
      <c r="H176" s="14">
        <v>8</v>
      </c>
      <c r="I176" s="15" t="s">
        <v>154</v>
      </c>
      <c r="J176" s="16"/>
      <c r="K176" s="13"/>
      <c r="L176" s="15"/>
      <c r="M176" s="14"/>
      <c r="N176" s="15"/>
      <c r="O176" s="13"/>
      <c r="P176" s="13"/>
      <c r="Q176" s="13"/>
      <c r="R176" s="16">
        <f t="shared" si="5"/>
        <v>8</v>
      </c>
    </row>
    <row r="177" spans="1:18">
      <c r="A177" s="13">
        <v>18</v>
      </c>
      <c r="B177" s="12" t="s">
        <v>117</v>
      </c>
      <c r="C177" s="23" t="s">
        <v>30</v>
      </c>
      <c r="D177" s="25">
        <v>550</v>
      </c>
      <c r="E177" s="36">
        <v>40508</v>
      </c>
      <c r="F177" s="13">
        <v>2</v>
      </c>
      <c r="G177" s="15" t="s">
        <v>35</v>
      </c>
      <c r="H177" s="14">
        <v>3</v>
      </c>
      <c r="I177" s="15" t="s">
        <v>35</v>
      </c>
      <c r="J177" s="16"/>
      <c r="K177" s="13"/>
      <c r="L177" s="15"/>
      <c r="M177" s="14"/>
      <c r="N177" s="15"/>
      <c r="O177" s="13"/>
      <c r="P177" s="13"/>
      <c r="Q177" s="13"/>
      <c r="R177" s="16">
        <f t="shared" si="5"/>
        <v>5</v>
      </c>
    </row>
    <row r="178" spans="1:18">
      <c r="A178" s="13">
        <v>19</v>
      </c>
      <c r="B178" s="12" t="s">
        <v>159</v>
      </c>
      <c r="C178" s="23" t="s">
        <v>33</v>
      </c>
      <c r="D178" s="25">
        <v>3051</v>
      </c>
      <c r="E178" s="37">
        <v>39728</v>
      </c>
      <c r="F178" s="13">
        <v>2</v>
      </c>
      <c r="G178" s="15" t="s">
        <v>154</v>
      </c>
      <c r="H178" s="14">
        <v>3</v>
      </c>
      <c r="I178" s="15" t="s">
        <v>154</v>
      </c>
      <c r="J178" s="16"/>
      <c r="K178" s="13"/>
      <c r="L178" s="15"/>
      <c r="M178" s="14"/>
      <c r="N178" s="15"/>
      <c r="O178" s="13"/>
      <c r="P178" s="13"/>
      <c r="Q178" s="13"/>
      <c r="R178" s="16">
        <f t="shared" si="5"/>
        <v>5</v>
      </c>
    </row>
    <row r="179" spans="1:18">
      <c r="A179" s="13">
        <v>20</v>
      </c>
      <c r="B179" s="12" t="s">
        <v>142</v>
      </c>
      <c r="C179" s="23" t="s">
        <v>30</v>
      </c>
      <c r="D179" s="25">
        <v>550</v>
      </c>
      <c r="E179" s="37">
        <v>39994</v>
      </c>
      <c r="F179" s="13">
        <v>1</v>
      </c>
      <c r="G179" s="15" t="s">
        <v>35</v>
      </c>
      <c r="H179" s="14">
        <v>2</v>
      </c>
      <c r="I179" s="15" t="s">
        <v>35</v>
      </c>
      <c r="J179" s="16"/>
      <c r="K179" s="13"/>
      <c r="L179" s="15"/>
      <c r="M179" s="14"/>
      <c r="N179" s="15"/>
      <c r="O179" s="13"/>
      <c r="P179" s="13"/>
      <c r="Q179" s="45"/>
      <c r="R179" s="16">
        <f t="shared" si="5"/>
        <v>3</v>
      </c>
    </row>
    <row r="180" spans="1:18">
      <c r="A180" s="13">
        <v>21</v>
      </c>
      <c r="B180" s="12" t="s">
        <v>182</v>
      </c>
      <c r="C180" s="20" t="s">
        <v>61</v>
      </c>
      <c r="D180" s="21">
        <v>2695</v>
      </c>
      <c r="E180" s="37">
        <v>39493</v>
      </c>
      <c r="F180" s="13"/>
      <c r="G180" s="15"/>
      <c r="H180" s="14">
        <v>2</v>
      </c>
      <c r="I180" s="15" t="s">
        <v>154</v>
      </c>
      <c r="J180" s="16"/>
      <c r="K180" s="13"/>
      <c r="L180" s="15"/>
      <c r="M180" s="14"/>
      <c r="N180" s="15"/>
      <c r="O180" s="13"/>
      <c r="P180" s="13"/>
      <c r="Q180" s="13"/>
      <c r="R180" s="16">
        <f t="shared" si="5"/>
        <v>2</v>
      </c>
    </row>
    <row r="181" spans="1:18">
      <c r="A181" s="13">
        <v>22</v>
      </c>
      <c r="B181" s="22" t="s">
        <v>171</v>
      </c>
      <c r="C181" s="22" t="s">
        <v>172</v>
      </c>
      <c r="D181" s="26">
        <v>665</v>
      </c>
      <c r="E181" s="37">
        <v>39785</v>
      </c>
      <c r="F181" s="13"/>
      <c r="G181" s="15"/>
      <c r="H181" s="14">
        <v>1</v>
      </c>
      <c r="I181" s="15" t="s">
        <v>35</v>
      </c>
      <c r="J181" s="16"/>
      <c r="K181" s="13"/>
      <c r="L181" s="15"/>
      <c r="M181" s="14"/>
      <c r="N181" s="15"/>
      <c r="O181" s="13"/>
      <c r="P181" s="13"/>
      <c r="Q181" s="13"/>
      <c r="R181" s="16">
        <f t="shared" si="5"/>
        <v>1</v>
      </c>
    </row>
    <row r="182" spans="1:18">
      <c r="A182" s="13">
        <v>23</v>
      </c>
      <c r="B182" s="22" t="s">
        <v>183</v>
      </c>
      <c r="C182" s="23" t="s">
        <v>150</v>
      </c>
      <c r="D182" s="25">
        <v>3414</v>
      </c>
      <c r="E182" s="36">
        <v>39488</v>
      </c>
      <c r="F182" s="13"/>
      <c r="G182" s="15"/>
      <c r="H182" s="14">
        <v>1</v>
      </c>
      <c r="I182" s="15" t="s">
        <v>154</v>
      </c>
      <c r="J182" s="16"/>
      <c r="K182" s="13"/>
      <c r="L182" s="15"/>
      <c r="M182" s="14"/>
      <c r="N182" s="15"/>
      <c r="O182" s="13"/>
      <c r="P182" s="13"/>
      <c r="Q182" s="13"/>
      <c r="R182" s="16">
        <f t="shared" si="5"/>
        <v>1</v>
      </c>
    </row>
    <row r="183" spans="1:18">
      <c r="A183" s="13">
        <v>24</v>
      </c>
      <c r="B183" s="22" t="s">
        <v>185</v>
      </c>
      <c r="C183" s="23" t="s">
        <v>33</v>
      </c>
      <c r="D183" s="25">
        <v>3051</v>
      </c>
      <c r="E183" s="37">
        <v>40113</v>
      </c>
      <c r="F183" s="13"/>
      <c r="G183" s="15"/>
      <c r="H183" s="14">
        <v>1</v>
      </c>
      <c r="I183" s="15" t="s">
        <v>154</v>
      </c>
      <c r="J183" s="16"/>
      <c r="K183" s="13"/>
      <c r="L183" s="15"/>
      <c r="M183" s="14"/>
      <c r="N183" s="15"/>
      <c r="O183" s="13"/>
      <c r="P183" s="13"/>
      <c r="Q183" s="13"/>
      <c r="R183" s="16">
        <f t="shared" si="5"/>
        <v>1</v>
      </c>
    </row>
    <row r="184" spans="1:18" ht="12.7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6"/>
    </row>
    <row r="185" spans="1:18" ht="18">
      <c r="A185" s="57" t="s">
        <v>67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9"/>
    </row>
    <row r="186" spans="1:18">
      <c r="A186" s="27"/>
      <c r="B186" s="27" t="s">
        <v>14</v>
      </c>
      <c r="C186" s="27" t="s">
        <v>15</v>
      </c>
      <c r="D186" s="28" t="s">
        <v>44</v>
      </c>
      <c r="E186" s="35" t="s">
        <v>46</v>
      </c>
      <c r="F186" s="60">
        <v>1</v>
      </c>
      <c r="G186" s="61"/>
      <c r="H186" s="60">
        <v>2</v>
      </c>
      <c r="I186" s="61"/>
      <c r="J186" s="29">
        <v>3</v>
      </c>
      <c r="K186" s="60">
        <v>4</v>
      </c>
      <c r="L186" s="61"/>
      <c r="M186" s="60">
        <v>5</v>
      </c>
      <c r="N186" s="61"/>
      <c r="O186" s="28" t="s">
        <v>43</v>
      </c>
      <c r="P186" s="28">
        <v>6</v>
      </c>
      <c r="Q186" s="28" t="s">
        <v>12</v>
      </c>
      <c r="R186" s="29" t="s">
        <v>13</v>
      </c>
    </row>
    <row r="187" spans="1:18">
      <c r="A187" s="13">
        <v>1</v>
      </c>
      <c r="B187" s="12" t="s">
        <v>117</v>
      </c>
      <c r="C187" s="23" t="s">
        <v>30</v>
      </c>
      <c r="D187" s="25">
        <v>550</v>
      </c>
      <c r="E187" s="36">
        <v>40508</v>
      </c>
      <c r="F187" s="13">
        <v>20</v>
      </c>
      <c r="G187" s="15" t="s">
        <v>35</v>
      </c>
      <c r="H187" s="14">
        <v>20</v>
      </c>
      <c r="I187" s="15" t="s">
        <v>35</v>
      </c>
      <c r="J187" s="16"/>
      <c r="K187" s="13"/>
      <c r="L187" s="15"/>
      <c r="M187" s="14"/>
      <c r="N187" s="15"/>
      <c r="O187" s="13"/>
      <c r="P187" s="13"/>
      <c r="Q187" s="13"/>
      <c r="R187" s="16">
        <f>+F187+H187+J187+K187+M187-O187+P187+Q187</f>
        <v>40</v>
      </c>
    </row>
    <row r="188" spans="1:18">
      <c r="A188" s="13">
        <v>2</v>
      </c>
      <c r="B188" s="12" t="s">
        <v>118</v>
      </c>
      <c r="C188" s="22" t="s">
        <v>30</v>
      </c>
      <c r="D188" s="26">
        <v>550</v>
      </c>
      <c r="E188" s="36">
        <v>40333</v>
      </c>
      <c r="F188" s="13">
        <v>16</v>
      </c>
      <c r="G188" s="15" t="s">
        <v>35</v>
      </c>
      <c r="H188" s="14">
        <v>16</v>
      </c>
      <c r="I188" s="15" t="s">
        <v>35</v>
      </c>
      <c r="J188" s="16"/>
      <c r="K188" s="13"/>
      <c r="L188" s="15"/>
      <c r="M188" s="14"/>
      <c r="N188" s="15"/>
      <c r="O188" s="13"/>
      <c r="P188" s="13"/>
      <c r="Q188" s="13"/>
      <c r="R188" s="16">
        <f>+F188+H188+J188+K188+M188-O188+P188+Q188</f>
        <v>32</v>
      </c>
    </row>
    <row r="189" spans="1:18">
      <c r="A189" s="13">
        <v>3</v>
      </c>
      <c r="B189" s="12" t="s">
        <v>160</v>
      </c>
      <c r="C189" s="23" t="s">
        <v>33</v>
      </c>
      <c r="D189" s="26">
        <v>3051</v>
      </c>
      <c r="E189" s="36">
        <v>40637</v>
      </c>
      <c r="F189" s="13">
        <v>20</v>
      </c>
      <c r="G189" s="15" t="s">
        <v>154</v>
      </c>
      <c r="H189" s="14"/>
      <c r="I189" s="15"/>
      <c r="J189" s="16"/>
      <c r="K189" s="13"/>
      <c r="L189" s="15"/>
      <c r="M189" s="14"/>
      <c r="N189" s="15"/>
      <c r="O189" s="13"/>
      <c r="P189" s="13"/>
      <c r="Q189" s="13"/>
      <c r="R189" s="16">
        <f>+F189+H189+J189+K189+M189-O189+P189+Q189</f>
        <v>20</v>
      </c>
    </row>
    <row r="190" spans="1:18">
      <c r="A190" s="13">
        <v>4</v>
      </c>
      <c r="B190" s="12" t="s">
        <v>186</v>
      </c>
      <c r="C190" s="20" t="s">
        <v>61</v>
      </c>
      <c r="D190" s="21">
        <v>2695</v>
      </c>
      <c r="E190" s="36">
        <v>40779</v>
      </c>
      <c r="F190" s="13"/>
      <c r="G190" s="15"/>
      <c r="H190" s="14">
        <v>20</v>
      </c>
      <c r="I190" s="15" t="s">
        <v>154</v>
      </c>
      <c r="J190" s="16"/>
      <c r="K190" s="13"/>
      <c r="L190" s="15"/>
      <c r="M190" s="14"/>
      <c r="N190" s="15"/>
      <c r="O190" s="13"/>
      <c r="P190" s="13"/>
      <c r="Q190" s="13"/>
      <c r="R190" s="16">
        <f>+F190+H190+J190+K190+M190-O190+P190+Q190</f>
        <v>20</v>
      </c>
    </row>
    <row r="191" spans="1:18">
      <c r="A191" s="13">
        <v>5</v>
      </c>
      <c r="B191" s="12" t="s">
        <v>187</v>
      </c>
      <c r="C191" s="20" t="s">
        <v>61</v>
      </c>
      <c r="D191" s="20">
        <v>2695</v>
      </c>
      <c r="E191" s="36">
        <v>40968</v>
      </c>
      <c r="F191" s="13"/>
      <c r="G191" s="15"/>
      <c r="H191" s="14">
        <v>16</v>
      </c>
      <c r="I191" s="15" t="s">
        <v>154</v>
      </c>
      <c r="J191" s="16"/>
      <c r="K191" s="13"/>
      <c r="L191" s="15"/>
      <c r="M191" s="14"/>
      <c r="N191" s="15"/>
      <c r="O191" s="13"/>
      <c r="P191" s="13"/>
      <c r="Q191" s="13"/>
      <c r="R191" s="16">
        <f>+F191+H191+J191+K191+M191-O191+P191+Q191</f>
        <v>16</v>
      </c>
    </row>
    <row r="192" spans="1:18" ht="12.7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6"/>
    </row>
    <row r="193" spans="1:18" ht="18">
      <c r="A193" s="57" t="s">
        <v>49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9"/>
    </row>
    <row r="194" spans="1:18">
      <c r="A194" s="27"/>
      <c r="B194" s="27" t="s">
        <v>14</v>
      </c>
      <c r="C194" s="27" t="s">
        <v>15</v>
      </c>
      <c r="D194" s="11" t="s">
        <v>44</v>
      </c>
      <c r="E194" s="35" t="s">
        <v>46</v>
      </c>
      <c r="F194" s="60">
        <v>1</v>
      </c>
      <c r="G194" s="61"/>
      <c r="H194" s="60">
        <v>2</v>
      </c>
      <c r="I194" s="61"/>
      <c r="J194" s="29">
        <v>3</v>
      </c>
      <c r="K194" s="60">
        <v>4</v>
      </c>
      <c r="L194" s="61"/>
      <c r="M194" s="60">
        <v>5</v>
      </c>
      <c r="N194" s="61"/>
      <c r="O194" s="28" t="s">
        <v>43</v>
      </c>
      <c r="P194" s="28">
        <v>6</v>
      </c>
      <c r="Q194" s="28" t="s">
        <v>12</v>
      </c>
      <c r="R194" s="29" t="s">
        <v>13</v>
      </c>
    </row>
    <row r="195" spans="1:18">
      <c r="A195" s="13">
        <v>1</v>
      </c>
      <c r="B195" s="47" t="s">
        <v>45</v>
      </c>
      <c r="C195" s="22" t="s">
        <v>30</v>
      </c>
      <c r="D195" s="26">
        <v>550</v>
      </c>
      <c r="E195" s="36">
        <v>38355</v>
      </c>
      <c r="F195" s="13">
        <v>20</v>
      </c>
      <c r="G195" s="15" t="s">
        <v>35</v>
      </c>
      <c r="H195" s="14">
        <v>16</v>
      </c>
      <c r="I195" s="15" t="s">
        <v>35</v>
      </c>
      <c r="J195" s="16"/>
      <c r="K195" s="13"/>
      <c r="L195" s="15"/>
      <c r="M195" s="14"/>
      <c r="N195" s="15"/>
      <c r="O195" s="13"/>
      <c r="P195" s="13"/>
      <c r="Q195" s="13"/>
      <c r="R195" s="16">
        <f t="shared" ref="R195:R202" si="6">+F195+H195+J195+K195+M195-O195+P195+Q195</f>
        <v>36</v>
      </c>
    </row>
    <row r="196" spans="1:18">
      <c r="A196" s="13">
        <v>2</v>
      </c>
      <c r="B196" s="12" t="s">
        <v>90</v>
      </c>
      <c r="C196" s="23" t="s">
        <v>29</v>
      </c>
      <c r="D196" s="25">
        <v>749</v>
      </c>
      <c r="E196" s="36">
        <v>38712</v>
      </c>
      <c r="F196" s="13">
        <v>20</v>
      </c>
      <c r="G196" s="15" t="s">
        <v>154</v>
      </c>
      <c r="H196" s="14">
        <v>16</v>
      </c>
      <c r="I196" s="15" t="s">
        <v>154</v>
      </c>
      <c r="J196" s="16"/>
      <c r="K196" s="13"/>
      <c r="L196" s="15"/>
      <c r="M196" s="14"/>
      <c r="N196" s="15"/>
      <c r="O196" s="13"/>
      <c r="P196" s="13"/>
      <c r="Q196" s="13"/>
      <c r="R196" s="16">
        <f t="shared" si="6"/>
        <v>36</v>
      </c>
    </row>
    <row r="197" spans="1:18">
      <c r="A197" s="13">
        <v>3</v>
      </c>
      <c r="B197" s="30" t="s">
        <v>91</v>
      </c>
      <c r="C197" s="22" t="s">
        <v>30</v>
      </c>
      <c r="D197" s="26">
        <v>550</v>
      </c>
      <c r="E197" s="36">
        <v>37649</v>
      </c>
      <c r="F197" s="13">
        <v>16</v>
      </c>
      <c r="G197" s="15" t="s">
        <v>35</v>
      </c>
      <c r="H197" s="14">
        <v>12</v>
      </c>
      <c r="I197" s="15" t="s">
        <v>35</v>
      </c>
      <c r="J197" s="16"/>
      <c r="K197" s="13"/>
      <c r="L197" s="15"/>
      <c r="M197" s="14"/>
      <c r="N197" s="15"/>
      <c r="O197" s="13"/>
      <c r="P197" s="13"/>
      <c r="Q197" s="13"/>
      <c r="R197" s="16">
        <f t="shared" si="6"/>
        <v>28</v>
      </c>
    </row>
    <row r="198" spans="1:18">
      <c r="A198" s="13">
        <v>4</v>
      </c>
      <c r="B198" s="12" t="s">
        <v>173</v>
      </c>
      <c r="C198" s="23" t="s">
        <v>30</v>
      </c>
      <c r="D198" s="25">
        <v>550</v>
      </c>
      <c r="E198" s="36">
        <v>37390</v>
      </c>
      <c r="F198" s="13"/>
      <c r="G198" s="15"/>
      <c r="H198" s="14">
        <v>20</v>
      </c>
      <c r="I198" s="15" t="s">
        <v>35</v>
      </c>
      <c r="J198" s="16"/>
      <c r="K198" s="13"/>
      <c r="L198" s="15"/>
      <c r="M198" s="14"/>
      <c r="N198" s="15"/>
      <c r="O198" s="13"/>
      <c r="P198" s="13"/>
      <c r="Q198" s="13">
        <v>6</v>
      </c>
      <c r="R198" s="16">
        <f t="shared" si="6"/>
        <v>26</v>
      </c>
    </row>
    <row r="199" spans="1:18">
      <c r="A199" s="13">
        <v>5</v>
      </c>
      <c r="B199" s="12" t="s">
        <v>161</v>
      </c>
      <c r="C199" s="22" t="s">
        <v>31</v>
      </c>
      <c r="D199" s="26">
        <v>376</v>
      </c>
      <c r="E199" s="36">
        <v>38354</v>
      </c>
      <c r="F199" s="13">
        <v>12</v>
      </c>
      <c r="G199" s="15" t="s">
        <v>154</v>
      </c>
      <c r="H199" s="14">
        <v>12</v>
      </c>
      <c r="I199" s="15" t="s">
        <v>154</v>
      </c>
      <c r="J199" s="16"/>
      <c r="K199" s="13"/>
      <c r="L199" s="15"/>
      <c r="M199" s="14"/>
      <c r="N199" s="15"/>
      <c r="O199" s="13"/>
      <c r="P199" s="13"/>
      <c r="Q199" s="13"/>
      <c r="R199" s="16">
        <f t="shared" si="6"/>
        <v>24</v>
      </c>
    </row>
    <row r="200" spans="1:18">
      <c r="A200" s="13">
        <v>6</v>
      </c>
      <c r="B200" s="12" t="s">
        <v>188</v>
      </c>
      <c r="C200" s="23" t="s">
        <v>32</v>
      </c>
      <c r="D200" s="25">
        <v>955</v>
      </c>
      <c r="E200" s="36">
        <v>38648</v>
      </c>
      <c r="F200" s="13"/>
      <c r="G200" s="15"/>
      <c r="H200" s="14">
        <v>20</v>
      </c>
      <c r="I200" s="15" t="s">
        <v>154</v>
      </c>
      <c r="J200" s="16"/>
      <c r="K200" s="13"/>
      <c r="L200" s="15"/>
      <c r="M200" s="14"/>
      <c r="N200" s="15"/>
      <c r="O200" s="13"/>
      <c r="P200" s="13"/>
      <c r="Q200" s="13"/>
      <c r="R200" s="16">
        <f t="shared" si="6"/>
        <v>20</v>
      </c>
    </row>
    <row r="201" spans="1:18">
      <c r="A201" s="13">
        <v>7</v>
      </c>
      <c r="B201" s="12" t="s">
        <v>116</v>
      </c>
      <c r="C201" s="23" t="s">
        <v>62</v>
      </c>
      <c r="D201" s="25">
        <v>2104</v>
      </c>
      <c r="E201" s="36">
        <v>38189</v>
      </c>
      <c r="F201" s="13">
        <v>12</v>
      </c>
      <c r="G201" s="15" t="s">
        <v>35</v>
      </c>
      <c r="H201" s="14">
        <v>8</v>
      </c>
      <c r="I201" s="15" t="s">
        <v>35</v>
      </c>
      <c r="J201" s="16"/>
      <c r="K201" s="13"/>
      <c r="L201" s="15"/>
      <c r="M201" s="14"/>
      <c r="N201" s="15"/>
      <c r="O201" s="13"/>
      <c r="P201" s="13"/>
      <c r="Q201" s="13"/>
      <c r="R201" s="16">
        <f t="shared" si="6"/>
        <v>20</v>
      </c>
    </row>
    <row r="202" spans="1:18">
      <c r="A202" s="13">
        <v>8</v>
      </c>
      <c r="B202" s="12" t="s">
        <v>97</v>
      </c>
      <c r="C202" s="23" t="s">
        <v>95</v>
      </c>
      <c r="D202" s="25">
        <v>949</v>
      </c>
      <c r="E202" s="36">
        <v>38474</v>
      </c>
      <c r="F202" s="13">
        <v>16</v>
      </c>
      <c r="G202" s="15" t="s">
        <v>154</v>
      </c>
      <c r="H202" s="14"/>
      <c r="I202" s="15"/>
      <c r="J202" s="16"/>
      <c r="K202" s="13"/>
      <c r="L202" s="15"/>
      <c r="M202" s="14"/>
      <c r="N202" s="15"/>
      <c r="O202" s="13"/>
      <c r="P202" s="13"/>
      <c r="Q202" s="13"/>
      <c r="R202" s="16">
        <f t="shared" si="6"/>
        <v>16</v>
      </c>
    </row>
    <row r="203" spans="1:18" ht="12.7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6"/>
    </row>
    <row r="204" spans="1:18" ht="18">
      <c r="A204" s="57" t="s">
        <v>19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9"/>
    </row>
    <row r="205" spans="1:18" ht="12.75">
      <c r="A205" s="31"/>
      <c r="B205" s="27" t="s">
        <v>14</v>
      </c>
      <c r="C205" s="27" t="s">
        <v>15</v>
      </c>
      <c r="D205" s="11" t="s">
        <v>44</v>
      </c>
      <c r="E205" s="35" t="s">
        <v>46</v>
      </c>
      <c r="F205" s="60">
        <v>1</v>
      </c>
      <c r="G205" s="61"/>
      <c r="H205" s="60">
        <v>2</v>
      </c>
      <c r="I205" s="61"/>
      <c r="J205" s="29">
        <v>3</v>
      </c>
      <c r="K205" s="60">
        <v>4</v>
      </c>
      <c r="L205" s="61"/>
      <c r="M205" s="60">
        <v>5</v>
      </c>
      <c r="N205" s="61"/>
      <c r="O205" s="28" t="s">
        <v>43</v>
      </c>
      <c r="P205" s="28">
        <v>6</v>
      </c>
      <c r="Q205" s="28" t="s">
        <v>12</v>
      </c>
      <c r="R205" s="29" t="s">
        <v>13</v>
      </c>
    </row>
    <row r="206" spans="1:18">
      <c r="A206" s="13">
        <v>1</v>
      </c>
      <c r="B206" s="47" t="s">
        <v>45</v>
      </c>
      <c r="C206" s="23" t="s">
        <v>30</v>
      </c>
      <c r="D206" s="25">
        <v>550</v>
      </c>
      <c r="E206" s="36">
        <v>38355</v>
      </c>
      <c r="F206" s="13">
        <v>16</v>
      </c>
      <c r="G206" s="15" t="s">
        <v>35</v>
      </c>
      <c r="H206" s="14">
        <v>20</v>
      </c>
      <c r="I206" s="15" t="s">
        <v>35</v>
      </c>
      <c r="J206" s="16"/>
      <c r="K206" s="13"/>
      <c r="L206" s="15"/>
      <c r="M206" s="14"/>
      <c r="N206" s="15"/>
      <c r="O206" s="13"/>
      <c r="P206" s="13"/>
      <c r="Q206" s="13">
        <v>6</v>
      </c>
      <c r="R206" s="16">
        <f t="shared" ref="R206:R216" si="7">+F206+H206+J206+K206+M206-O206+P206+Q206</f>
        <v>42</v>
      </c>
    </row>
    <row r="207" spans="1:18">
      <c r="A207" s="13">
        <v>2</v>
      </c>
      <c r="B207" s="12" t="s">
        <v>56</v>
      </c>
      <c r="C207" s="22" t="s">
        <v>32</v>
      </c>
      <c r="D207" s="26">
        <v>955</v>
      </c>
      <c r="E207" s="36">
        <v>38823</v>
      </c>
      <c r="F207" s="13">
        <v>20</v>
      </c>
      <c r="G207" s="15" t="s">
        <v>35</v>
      </c>
      <c r="H207" s="14">
        <v>20</v>
      </c>
      <c r="I207" s="15" t="s">
        <v>154</v>
      </c>
      <c r="J207" s="16"/>
      <c r="K207" s="13"/>
      <c r="L207" s="15"/>
      <c r="M207" s="14"/>
      <c r="N207" s="15"/>
      <c r="O207" s="13"/>
      <c r="P207" s="13"/>
      <c r="Q207" s="13"/>
      <c r="R207" s="16">
        <f t="shared" si="7"/>
        <v>40</v>
      </c>
    </row>
    <row r="208" spans="1:18">
      <c r="A208" s="13">
        <v>3</v>
      </c>
      <c r="B208" s="12" t="s">
        <v>90</v>
      </c>
      <c r="C208" s="23" t="s">
        <v>29</v>
      </c>
      <c r="D208" s="25">
        <v>749</v>
      </c>
      <c r="E208" s="36">
        <v>38712</v>
      </c>
      <c r="F208" s="13">
        <v>20</v>
      </c>
      <c r="G208" s="15" t="s">
        <v>154</v>
      </c>
      <c r="H208" s="14">
        <v>12</v>
      </c>
      <c r="I208" s="15" t="s">
        <v>154</v>
      </c>
      <c r="J208" s="16"/>
      <c r="K208" s="13"/>
      <c r="L208" s="15"/>
      <c r="M208" s="14"/>
      <c r="N208" s="15"/>
      <c r="O208" s="13"/>
      <c r="P208" s="13"/>
      <c r="Q208" s="13"/>
      <c r="R208" s="16">
        <f t="shared" si="7"/>
        <v>32</v>
      </c>
    </row>
    <row r="209" spans="1:19">
      <c r="A209" s="13">
        <v>4</v>
      </c>
      <c r="B209" s="12" t="s">
        <v>47</v>
      </c>
      <c r="C209" s="23" t="s">
        <v>30</v>
      </c>
      <c r="D209" s="25">
        <v>550</v>
      </c>
      <c r="E209" s="36">
        <v>38966</v>
      </c>
      <c r="F209" s="13">
        <v>12</v>
      </c>
      <c r="G209" s="15" t="s">
        <v>35</v>
      </c>
      <c r="H209" s="14">
        <v>16</v>
      </c>
      <c r="I209" s="15" t="s">
        <v>35</v>
      </c>
      <c r="J209" s="16"/>
      <c r="K209" s="13"/>
      <c r="L209" s="15"/>
      <c r="M209" s="14"/>
      <c r="N209" s="15"/>
      <c r="O209" s="13"/>
      <c r="P209" s="13"/>
      <c r="Q209" s="13"/>
      <c r="R209" s="16">
        <f t="shared" si="7"/>
        <v>28</v>
      </c>
    </row>
    <row r="210" spans="1:19">
      <c r="A210" s="13">
        <v>5</v>
      </c>
      <c r="B210" s="12" t="s">
        <v>96</v>
      </c>
      <c r="C210" s="23" t="s">
        <v>31</v>
      </c>
      <c r="D210" s="25">
        <v>376</v>
      </c>
      <c r="E210" s="36">
        <v>39425</v>
      </c>
      <c r="F210" s="13">
        <v>16</v>
      </c>
      <c r="G210" s="15" t="s">
        <v>154</v>
      </c>
      <c r="H210" s="14">
        <v>8</v>
      </c>
      <c r="I210" s="15" t="s">
        <v>154</v>
      </c>
      <c r="J210" s="16"/>
      <c r="K210" s="13"/>
      <c r="L210" s="15"/>
      <c r="M210" s="14"/>
      <c r="N210" s="15"/>
      <c r="O210" s="13"/>
      <c r="P210" s="13"/>
      <c r="Q210" s="13"/>
      <c r="R210" s="16">
        <f t="shared" si="7"/>
        <v>24</v>
      </c>
    </row>
    <row r="211" spans="1:19">
      <c r="A211" s="13">
        <v>6</v>
      </c>
      <c r="B211" s="12" t="s">
        <v>92</v>
      </c>
      <c r="C211" s="23" t="s">
        <v>30</v>
      </c>
      <c r="D211" s="25">
        <v>550</v>
      </c>
      <c r="E211" s="36">
        <v>39206</v>
      </c>
      <c r="F211" s="13">
        <v>8</v>
      </c>
      <c r="G211" s="15" t="s">
        <v>35</v>
      </c>
      <c r="H211" s="14">
        <v>12</v>
      </c>
      <c r="I211" s="15" t="s">
        <v>35</v>
      </c>
      <c r="J211" s="16"/>
      <c r="K211" s="13"/>
      <c r="L211" s="15"/>
      <c r="M211" s="14"/>
      <c r="N211" s="15"/>
      <c r="O211" s="13"/>
      <c r="P211" s="13"/>
      <c r="Q211" s="13"/>
      <c r="R211" s="16">
        <f t="shared" si="7"/>
        <v>20</v>
      </c>
    </row>
    <row r="212" spans="1:19">
      <c r="A212" s="13">
        <v>7</v>
      </c>
      <c r="B212" s="12" t="s">
        <v>188</v>
      </c>
      <c r="C212" s="23" t="s">
        <v>32</v>
      </c>
      <c r="D212" s="25">
        <v>955</v>
      </c>
      <c r="E212" s="36">
        <v>38648</v>
      </c>
      <c r="F212" s="13"/>
      <c r="G212" s="15"/>
      <c r="H212" s="14">
        <v>16</v>
      </c>
      <c r="I212" s="15" t="s">
        <v>154</v>
      </c>
      <c r="J212" s="16"/>
      <c r="K212" s="13"/>
      <c r="L212" s="15"/>
      <c r="M212" s="14"/>
      <c r="N212" s="15"/>
      <c r="O212" s="13"/>
      <c r="P212" s="13"/>
      <c r="Q212" s="13">
        <v>3</v>
      </c>
      <c r="R212" s="16">
        <f t="shared" si="7"/>
        <v>19</v>
      </c>
    </row>
    <row r="213" spans="1:19">
      <c r="A213" s="13">
        <v>8</v>
      </c>
      <c r="B213" s="12" t="s">
        <v>116</v>
      </c>
      <c r="C213" s="23" t="s">
        <v>62</v>
      </c>
      <c r="D213" s="25">
        <v>2104</v>
      </c>
      <c r="E213" s="36">
        <v>38189</v>
      </c>
      <c r="F213" s="13">
        <v>6</v>
      </c>
      <c r="G213" s="15" t="s">
        <v>35</v>
      </c>
      <c r="H213" s="14">
        <v>8</v>
      </c>
      <c r="I213" s="15" t="s">
        <v>35</v>
      </c>
      <c r="J213" s="16"/>
      <c r="K213" s="13"/>
      <c r="L213" s="15"/>
      <c r="M213" s="14"/>
      <c r="N213" s="15"/>
      <c r="O213" s="13"/>
      <c r="P213" s="13"/>
      <c r="Q213" s="13"/>
      <c r="R213" s="16">
        <f t="shared" si="7"/>
        <v>14</v>
      </c>
    </row>
    <row r="214" spans="1:19">
      <c r="A214" s="13">
        <v>9</v>
      </c>
      <c r="B214" s="12" t="s">
        <v>97</v>
      </c>
      <c r="C214" s="22" t="s">
        <v>95</v>
      </c>
      <c r="D214" s="26">
        <v>949</v>
      </c>
      <c r="E214" s="37">
        <v>38474</v>
      </c>
      <c r="F214" s="13">
        <v>12</v>
      </c>
      <c r="G214" s="15" t="s">
        <v>154</v>
      </c>
      <c r="H214" s="13"/>
      <c r="I214" s="14"/>
      <c r="J214" s="13"/>
      <c r="K214" s="13"/>
      <c r="L214" s="14"/>
      <c r="M214" s="13"/>
      <c r="N214" s="14"/>
      <c r="O214" s="13"/>
      <c r="P214" s="13"/>
      <c r="Q214" s="13"/>
      <c r="R214" s="13">
        <f t="shared" si="7"/>
        <v>12</v>
      </c>
      <c r="S214" s="51"/>
    </row>
    <row r="215" spans="1:19">
      <c r="A215" s="13">
        <v>10</v>
      </c>
      <c r="B215" s="12" t="s">
        <v>161</v>
      </c>
      <c r="C215" s="23" t="s">
        <v>31</v>
      </c>
      <c r="D215" s="25">
        <v>376</v>
      </c>
      <c r="E215" s="36">
        <v>38354</v>
      </c>
      <c r="F215" s="13">
        <v>6</v>
      </c>
      <c r="G215" s="15" t="s">
        <v>154</v>
      </c>
      <c r="H215" s="14">
        <v>6</v>
      </c>
      <c r="I215" s="15" t="s">
        <v>154</v>
      </c>
      <c r="J215" s="16"/>
      <c r="K215" s="13"/>
      <c r="L215" s="15"/>
      <c r="M215" s="14"/>
      <c r="N215" s="15"/>
      <c r="O215" s="13"/>
      <c r="P215" s="13"/>
      <c r="Q215" s="13"/>
      <c r="R215" s="16">
        <f t="shared" si="7"/>
        <v>12</v>
      </c>
    </row>
    <row r="216" spans="1:19">
      <c r="A216" s="13">
        <v>11</v>
      </c>
      <c r="B216" s="12" t="s">
        <v>94</v>
      </c>
      <c r="C216" s="23" t="s">
        <v>95</v>
      </c>
      <c r="D216" s="25">
        <v>949</v>
      </c>
      <c r="E216" s="36">
        <v>38835</v>
      </c>
      <c r="F216" s="13">
        <v>8</v>
      </c>
      <c r="G216" s="15" t="s">
        <v>154</v>
      </c>
      <c r="H216" s="14"/>
      <c r="I216" s="15"/>
      <c r="J216" s="16"/>
      <c r="K216" s="13"/>
      <c r="L216" s="15"/>
      <c r="M216" s="14"/>
      <c r="N216" s="15"/>
      <c r="O216" s="13"/>
      <c r="P216" s="13"/>
      <c r="Q216" s="13"/>
      <c r="R216" s="16">
        <f t="shared" si="7"/>
        <v>8</v>
      </c>
    </row>
    <row r="217" spans="1:19" ht="12.7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</row>
    <row r="218" spans="1:19" ht="18">
      <c r="A218" s="57" t="s">
        <v>20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9"/>
    </row>
    <row r="219" spans="1:19">
      <c r="A219" s="27"/>
      <c r="B219" s="27" t="s">
        <v>14</v>
      </c>
      <c r="C219" s="27" t="s">
        <v>15</v>
      </c>
      <c r="D219" s="28" t="s">
        <v>44</v>
      </c>
      <c r="E219" s="35" t="s">
        <v>46</v>
      </c>
      <c r="F219" s="60">
        <v>1</v>
      </c>
      <c r="G219" s="61"/>
      <c r="H219" s="60">
        <v>2</v>
      </c>
      <c r="I219" s="61"/>
      <c r="J219" s="29">
        <v>3</v>
      </c>
      <c r="K219" s="60">
        <v>4</v>
      </c>
      <c r="L219" s="61"/>
      <c r="M219" s="60">
        <v>5</v>
      </c>
      <c r="N219" s="61"/>
      <c r="O219" s="28" t="s">
        <v>43</v>
      </c>
      <c r="P219" s="28">
        <v>6</v>
      </c>
      <c r="Q219" s="28" t="s">
        <v>12</v>
      </c>
      <c r="R219" s="29" t="s">
        <v>13</v>
      </c>
    </row>
    <row r="220" spans="1:19">
      <c r="A220" s="13">
        <v>1</v>
      </c>
      <c r="B220" s="12" t="s">
        <v>47</v>
      </c>
      <c r="C220" s="23" t="s">
        <v>30</v>
      </c>
      <c r="D220" s="25">
        <v>550</v>
      </c>
      <c r="E220" s="36">
        <v>38966</v>
      </c>
      <c r="F220" s="13">
        <v>20</v>
      </c>
      <c r="G220" s="15" t="s">
        <v>35</v>
      </c>
      <c r="H220" s="14">
        <v>20</v>
      </c>
      <c r="I220" s="15" t="s">
        <v>35</v>
      </c>
      <c r="J220" s="16"/>
      <c r="K220" s="13"/>
      <c r="L220" s="15"/>
      <c r="M220" s="14"/>
      <c r="N220" s="15"/>
      <c r="O220" s="13"/>
      <c r="P220" s="13"/>
      <c r="Q220" s="13">
        <v>6</v>
      </c>
      <c r="R220" s="16">
        <f t="shared" ref="R220:R231" si="8">+F220+H220+J220+K220+M220-O220+P220+Q220</f>
        <v>46</v>
      </c>
    </row>
    <row r="221" spans="1:19">
      <c r="A221" s="13">
        <v>2</v>
      </c>
      <c r="B221" s="12" t="s">
        <v>56</v>
      </c>
      <c r="C221" s="23" t="s">
        <v>32</v>
      </c>
      <c r="D221" s="25">
        <v>955</v>
      </c>
      <c r="E221" s="36">
        <v>38823</v>
      </c>
      <c r="F221" s="13">
        <v>16</v>
      </c>
      <c r="G221" s="15" t="s">
        <v>35</v>
      </c>
      <c r="H221" s="14">
        <v>20</v>
      </c>
      <c r="I221" s="15" t="s">
        <v>154</v>
      </c>
      <c r="J221" s="16"/>
      <c r="K221" s="13"/>
      <c r="L221" s="15"/>
      <c r="M221" s="14"/>
      <c r="N221" s="15"/>
      <c r="O221" s="13"/>
      <c r="P221" s="13"/>
      <c r="Q221" s="13">
        <v>6</v>
      </c>
      <c r="R221" s="16">
        <f t="shared" si="8"/>
        <v>42</v>
      </c>
    </row>
    <row r="222" spans="1:19">
      <c r="A222" s="13">
        <v>3</v>
      </c>
      <c r="B222" s="12" t="s">
        <v>65</v>
      </c>
      <c r="C222" s="23" t="s">
        <v>29</v>
      </c>
      <c r="D222" s="25">
        <v>749</v>
      </c>
      <c r="E222" s="36">
        <v>39583</v>
      </c>
      <c r="F222" s="13">
        <v>20</v>
      </c>
      <c r="G222" s="15" t="s">
        <v>154</v>
      </c>
      <c r="H222" s="14">
        <v>16</v>
      </c>
      <c r="I222" s="15" t="s">
        <v>154</v>
      </c>
      <c r="J222" s="16"/>
      <c r="K222" s="13"/>
      <c r="L222" s="15"/>
      <c r="M222" s="14"/>
      <c r="N222" s="15"/>
      <c r="O222" s="13"/>
      <c r="P222" s="13"/>
      <c r="Q222" s="13"/>
      <c r="R222" s="16">
        <f t="shared" si="8"/>
        <v>36</v>
      </c>
    </row>
    <row r="223" spans="1:19">
      <c r="A223" s="13">
        <v>4</v>
      </c>
      <c r="B223" s="12" t="s">
        <v>96</v>
      </c>
      <c r="C223" s="23" t="s">
        <v>31</v>
      </c>
      <c r="D223" s="25">
        <v>376</v>
      </c>
      <c r="E223" s="36">
        <v>39425</v>
      </c>
      <c r="F223" s="13">
        <v>12</v>
      </c>
      <c r="G223" s="15" t="s">
        <v>154</v>
      </c>
      <c r="H223" s="14">
        <v>12</v>
      </c>
      <c r="I223" s="15" t="s">
        <v>154</v>
      </c>
      <c r="J223" s="16"/>
      <c r="K223" s="13"/>
      <c r="L223" s="15"/>
      <c r="M223" s="14"/>
      <c r="N223" s="15"/>
      <c r="O223" s="13"/>
      <c r="P223" s="13"/>
      <c r="Q223" s="13">
        <v>6</v>
      </c>
      <c r="R223" s="16">
        <f t="shared" si="8"/>
        <v>30</v>
      </c>
    </row>
    <row r="224" spans="1:19">
      <c r="A224" s="13">
        <v>5</v>
      </c>
      <c r="B224" s="12" t="s">
        <v>92</v>
      </c>
      <c r="C224" s="23" t="s">
        <v>30</v>
      </c>
      <c r="D224" s="25">
        <v>550</v>
      </c>
      <c r="E224" s="36">
        <v>39206</v>
      </c>
      <c r="F224" s="13">
        <v>8</v>
      </c>
      <c r="G224" s="15" t="s">
        <v>35</v>
      </c>
      <c r="H224" s="14">
        <v>16</v>
      </c>
      <c r="I224" s="15" t="s">
        <v>35</v>
      </c>
      <c r="J224" s="16"/>
      <c r="K224" s="13"/>
      <c r="L224" s="15"/>
      <c r="M224" s="14"/>
      <c r="N224" s="15"/>
      <c r="O224" s="13"/>
      <c r="P224" s="13"/>
      <c r="Q224" s="13">
        <v>6</v>
      </c>
      <c r="R224" s="16">
        <f t="shared" si="8"/>
        <v>30</v>
      </c>
    </row>
    <row r="225" spans="1:18">
      <c r="A225" s="13">
        <v>6</v>
      </c>
      <c r="B225" s="12" t="s">
        <v>115</v>
      </c>
      <c r="C225" s="23" t="s">
        <v>30</v>
      </c>
      <c r="D225" s="25">
        <v>550</v>
      </c>
      <c r="E225" s="36">
        <v>39559</v>
      </c>
      <c r="F225" s="13">
        <v>12</v>
      </c>
      <c r="G225" s="15" t="s">
        <v>35</v>
      </c>
      <c r="H225" s="14">
        <v>12</v>
      </c>
      <c r="I225" s="15" t="s">
        <v>35</v>
      </c>
      <c r="J225" s="16"/>
      <c r="K225" s="13"/>
      <c r="L225" s="15"/>
      <c r="M225" s="14"/>
      <c r="N225" s="15"/>
      <c r="O225" s="13"/>
      <c r="P225" s="13"/>
      <c r="Q225" s="13"/>
      <c r="R225" s="16">
        <f t="shared" si="8"/>
        <v>24</v>
      </c>
    </row>
    <row r="226" spans="1:18">
      <c r="A226" s="13">
        <v>7</v>
      </c>
      <c r="B226" s="12" t="s">
        <v>80</v>
      </c>
      <c r="C226" s="23" t="s">
        <v>29</v>
      </c>
      <c r="D226" s="25">
        <v>749</v>
      </c>
      <c r="E226" s="36">
        <v>39600</v>
      </c>
      <c r="F226" s="13">
        <v>16</v>
      </c>
      <c r="G226" s="15" t="s">
        <v>154</v>
      </c>
      <c r="H226" s="14">
        <v>3</v>
      </c>
      <c r="I226" s="15" t="s">
        <v>154</v>
      </c>
      <c r="J226" s="16"/>
      <c r="K226" s="13"/>
      <c r="L226" s="15"/>
      <c r="M226" s="14"/>
      <c r="N226" s="15"/>
      <c r="O226" s="13"/>
      <c r="P226" s="13"/>
      <c r="Q226" s="13"/>
      <c r="R226" s="16">
        <f t="shared" si="8"/>
        <v>19</v>
      </c>
    </row>
    <row r="227" spans="1:18">
      <c r="A227" s="13">
        <v>8</v>
      </c>
      <c r="B227" s="12" t="s">
        <v>64</v>
      </c>
      <c r="C227" s="23" t="s">
        <v>29</v>
      </c>
      <c r="D227" s="25">
        <v>749</v>
      </c>
      <c r="E227" s="36">
        <v>39832</v>
      </c>
      <c r="F227" s="13">
        <v>6</v>
      </c>
      <c r="G227" s="15" t="s">
        <v>154</v>
      </c>
      <c r="H227" s="14">
        <v>12</v>
      </c>
      <c r="I227" s="15" t="s">
        <v>154</v>
      </c>
      <c r="J227" s="16"/>
      <c r="K227" s="13"/>
      <c r="L227" s="15"/>
      <c r="M227" s="14"/>
      <c r="N227" s="15"/>
      <c r="O227" s="13"/>
      <c r="P227" s="13"/>
      <c r="Q227" s="13"/>
      <c r="R227" s="16">
        <f t="shared" si="8"/>
        <v>18</v>
      </c>
    </row>
    <row r="228" spans="1:18">
      <c r="A228" s="13">
        <v>9</v>
      </c>
      <c r="B228" s="12" t="s">
        <v>94</v>
      </c>
      <c r="C228" s="23" t="s">
        <v>95</v>
      </c>
      <c r="D228" s="25">
        <v>949</v>
      </c>
      <c r="E228" s="36">
        <v>38835</v>
      </c>
      <c r="F228" s="13">
        <v>8</v>
      </c>
      <c r="G228" s="15" t="s">
        <v>154</v>
      </c>
      <c r="H228" s="14"/>
      <c r="I228" s="15"/>
      <c r="J228" s="16"/>
      <c r="K228" s="13"/>
      <c r="L228" s="15"/>
      <c r="M228" s="14"/>
      <c r="N228" s="15"/>
      <c r="O228" s="13"/>
      <c r="P228" s="13"/>
      <c r="Q228" s="13"/>
      <c r="R228" s="16">
        <f t="shared" si="8"/>
        <v>8</v>
      </c>
    </row>
    <row r="229" spans="1:18">
      <c r="A229" s="13">
        <v>10</v>
      </c>
      <c r="B229" s="12" t="s">
        <v>189</v>
      </c>
      <c r="C229" s="23" t="s">
        <v>150</v>
      </c>
      <c r="D229" s="25">
        <v>3414</v>
      </c>
      <c r="E229" s="36">
        <v>39489</v>
      </c>
      <c r="F229" s="13"/>
      <c r="G229" s="15"/>
      <c r="H229" s="14">
        <v>2</v>
      </c>
      <c r="I229" s="15" t="s">
        <v>154</v>
      </c>
      <c r="J229" s="16"/>
      <c r="K229" s="13"/>
      <c r="L229" s="15"/>
      <c r="M229" s="14"/>
      <c r="N229" s="15"/>
      <c r="O229" s="13"/>
      <c r="P229" s="13"/>
      <c r="Q229" s="13"/>
      <c r="R229" s="16">
        <f t="shared" si="8"/>
        <v>2</v>
      </c>
    </row>
    <row r="230" spans="1:18">
      <c r="A230" s="13">
        <v>11</v>
      </c>
      <c r="B230" s="12" t="s">
        <v>190</v>
      </c>
      <c r="C230" s="23" t="s">
        <v>150</v>
      </c>
      <c r="D230" s="25">
        <v>3414</v>
      </c>
      <c r="E230" s="36">
        <v>39587</v>
      </c>
      <c r="F230" s="13"/>
      <c r="G230" s="15"/>
      <c r="H230" s="14">
        <v>1</v>
      </c>
      <c r="I230" s="15" t="s">
        <v>154</v>
      </c>
      <c r="J230" s="16"/>
      <c r="K230" s="13"/>
      <c r="L230" s="15"/>
      <c r="M230" s="14"/>
      <c r="N230" s="15"/>
      <c r="O230" s="13"/>
      <c r="P230" s="13"/>
      <c r="Q230" s="13"/>
      <c r="R230" s="16">
        <f t="shared" si="8"/>
        <v>1</v>
      </c>
    </row>
    <row r="231" spans="1:18">
      <c r="A231" s="13">
        <v>12</v>
      </c>
      <c r="B231" s="12" t="s">
        <v>191</v>
      </c>
      <c r="C231" s="23" t="s">
        <v>33</v>
      </c>
      <c r="D231" s="25">
        <v>3051</v>
      </c>
      <c r="E231" s="36">
        <v>40032</v>
      </c>
      <c r="F231" s="13"/>
      <c r="G231" s="15"/>
      <c r="H231" s="14">
        <v>1</v>
      </c>
      <c r="I231" s="15" t="s">
        <v>154</v>
      </c>
      <c r="J231" s="16"/>
      <c r="K231" s="13"/>
      <c r="L231" s="15"/>
      <c r="M231" s="14"/>
      <c r="N231" s="15"/>
      <c r="O231" s="13"/>
      <c r="P231" s="13"/>
      <c r="Q231" s="13"/>
      <c r="R231" s="16">
        <f t="shared" si="8"/>
        <v>1</v>
      </c>
    </row>
    <row r="232" spans="1:18" ht="12.7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</row>
    <row r="233" spans="1:18" ht="18">
      <c r="A233" s="57" t="s">
        <v>41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9"/>
    </row>
    <row r="234" spans="1:18">
      <c r="A234" s="27"/>
      <c r="B234" s="27" t="s">
        <v>14</v>
      </c>
      <c r="C234" s="27" t="s">
        <v>15</v>
      </c>
      <c r="D234" s="28" t="s">
        <v>44</v>
      </c>
      <c r="E234" s="35" t="s">
        <v>46</v>
      </c>
      <c r="F234" s="60">
        <v>1</v>
      </c>
      <c r="G234" s="61"/>
      <c r="H234" s="60">
        <v>2</v>
      </c>
      <c r="I234" s="61"/>
      <c r="J234" s="29">
        <v>3</v>
      </c>
      <c r="K234" s="60">
        <v>4</v>
      </c>
      <c r="L234" s="61"/>
      <c r="M234" s="60">
        <v>5</v>
      </c>
      <c r="N234" s="61"/>
      <c r="O234" s="28" t="s">
        <v>43</v>
      </c>
      <c r="P234" s="28">
        <v>6</v>
      </c>
      <c r="Q234" s="28" t="s">
        <v>12</v>
      </c>
      <c r="R234" s="29" t="s">
        <v>13</v>
      </c>
    </row>
    <row r="235" spans="1:18">
      <c r="A235" s="13">
        <v>1</v>
      </c>
      <c r="B235" s="12" t="s">
        <v>115</v>
      </c>
      <c r="C235" s="23" t="s">
        <v>30</v>
      </c>
      <c r="D235" s="25">
        <v>550</v>
      </c>
      <c r="E235" s="36">
        <v>39559</v>
      </c>
      <c r="F235" s="13">
        <v>20</v>
      </c>
      <c r="G235" s="15" t="s">
        <v>35</v>
      </c>
      <c r="H235" s="14">
        <v>20</v>
      </c>
      <c r="I235" s="15" t="s">
        <v>35</v>
      </c>
      <c r="J235" s="16"/>
      <c r="K235" s="13"/>
      <c r="L235" s="15"/>
      <c r="M235" s="14"/>
      <c r="N235" s="15"/>
      <c r="O235" s="13"/>
      <c r="P235" s="13"/>
      <c r="Q235" s="13">
        <v>6</v>
      </c>
      <c r="R235" s="16">
        <f t="shared" ref="R235:R245" si="9">+F235+H235+J235+K235+M235-O235+P235+Q235</f>
        <v>46</v>
      </c>
    </row>
    <row r="236" spans="1:18">
      <c r="A236" s="13">
        <v>2</v>
      </c>
      <c r="B236" s="12" t="s">
        <v>65</v>
      </c>
      <c r="C236" s="23" t="s">
        <v>29</v>
      </c>
      <c r="D236" s="25">
        <v>749</v>
      </c>
      <c r="E236" s="36">
        <v>39583</v>
      </c>
      <c r="F236" s="13">
        <v>20</v>
      </c>
      <c r="G236" s="15" t="s">
        <v>154</v>
      </c>
      <c r="H236" s="14">
        <v>20</v>
      </c>
      <c r="I236" s="15" t="s">
        <v>154</v>
      </c>
      <c r="J236" s="16"/>
      <c r="K236" s="13"/>
      <c r="L236" s="15"/>
      <c r="M236" s="14"/>
      <c r="N236" s="15"/>
      <c r="O236" s="13"/>
      <c r="P236" s="13"/>
      <c r="Q236" s="13">
        <v>6</v>
      </c>
      <c r="R236" s="16">
        <f t="shared" si="9"/>
        <v>46</v>
      </c>
    </row>
    <row r="237" spans="1:18">
      <c r="A237" s="13">
        <v>3</v>
      </c>
      <c r="B237" s="12" t="s">
        <v>64</v>
      </c>
      <c r="C237" s="23" t="s">
        <v>29</v>
      </c>
      <c r="D237" s="25">
        <v>749</v>
      </c>
      <c r="E237" s="36">
        <v>39832</v>
      </c>
      <c r="F237" s="13">
        <v>16</v>
      </c>
      <c r="G237" s="15" t="s">
        <v>154</v>
      </c>
      <c r="H237" s="14">
        <v>16</v>
      </c>
      <c r="I237" s="15" t="s">
        <v>154</v>
      </c>
      <c r="J237" s="16"/>
      <c r="K237" s="13"/>
      <c r="L237" s="15"/>
      <c r="M237" s="14"/>
      <c r="N237" s="15"/>
      <c r="O237" s="13"/>
      <c r="P237" s="13"/>
      <c r="Q237" s="13">
        <v>6</v>
      </c>
      <c r="R237" s="16">
        <f t="shared" si="9"/>
        <v>38</v>
      </c>
    </row>
    <row r="238" spans="1:18">
      <c r="A238" s="13">
        <v>4</v>
      </c>
      <c r="B238" s="12" t="s">
        <v>93</v>
      </c>
      <c r="C238" s="23" t="s">
        <v>30</v>
      </c>
      <c r="D238" s="25">
        <v>550</v>
      </c>
      <c r="E238" s="36">
        <v>40405</v>
      </c>
      <c r="F238" s="13">
        <v>16</v>
      </c>
      <c r="G238" s="15" t="s">
        <v>35</v>
      </c>
      <c r="H238" s="14">
        <v>16</v>
      </c>
      <c r="I238" s="15" t="s">
        <v>35</v>
      </c>
      <c r="J238" s="16"/>
      <c r="K238" s="13"/>
      <c r="L238" s="15"/>
      <c r="M238" s="14"/>
      <c r="N238" s="15"/>
      <c r="O238" s="13"/>
      <c r="P238" s="13"/>
      <c r="Q238" s="13">
        <v>6</v>
      </c>
      <c r="R238" s="16">
        <f t="shared" si="9"/>
        <v>38</v>
      </c>
    </row>
    <row r="239" spans="1:18">
      <c r="A239" s="13">
        <v>5</v>
      </c>
      <c r="B239" s="12" t="s">
        <v>80</v>
      </c>
      <c r="C239" s="23" t="s">
        <v>29</v>
      </c>
      <c r="D239" s="25">
        <v>749</v>
      </c>
      <c r="E239" s="36">
        <v>39600</v>
      </c>
      <c r="F239" s="13">
        <v>12</v>
      </c>
      <c r="G239" s="15" t="s">
        <v>154</v>
      </c>
      <c r="H239" s="14">
        <v>12</v>
      </c>
      <c r="I239" s="15" t="s">
        <v>154</v>
      </c>
      <c r="J239" s="16"/>
      <c r="K239" s="13"/>
      <c r="L239" s="15"/>
      <c r="M239" s="14"/>
      <c r="N239" s="15"/>
      <c r="O239" s="13"/>
      <c r="P239" s="13"/>
      <c r="Q239" s="13">
        <v>6</v>
      </c>
      <c r="R239" s="16">
        <f t="shared" si="9"/>
        <v>30</v>
      </c>
    </row>
    <row r="240" spans="1:18">
      <c r="A240" s="13">
        <v>6</v>
      </c>
      <c r="B240" s="12" t="s">
        <v>189</v>
      </c>
      <c r="C240" s="23" t="s">
        <v>150</v>
      </c>
      <c r="D240" s="25">
        <v>3414</v>
      </c>
      <c r="E240" s="36">
        <v>39489</v>
      </c>
      <c r="F240" s="13"/>
      <c r="G240" s="15"/>
      <c r="H240" s="14">
        <v>12</v>
      </c>
      <c r="I240" s="15" t="s">
        <v>154</v>
      </c>
      <c r="J240" s="16"/>
      <c r="K240" s="13"/>
      <c r="L240" s="15"/>
      <c r="M240" s="14"/>
      <c r="N240" s="15"/>
      <c r="O240" s="13"/>
      <c r="P240" s="13"/>
      <c r="Q240" s="13"/>
      <c r="R240" s="16">
        <f t="shared" si="9"/>
        <v>12</v>
      </c>
    </row>
    <row r="241" spans="1:19">
      <c r="A241" s="13">
        <v>7</v>
      </c>
      <c r="B241" s="12" t="s">
        <v>143</v>
      </c>
      <c r="C241" s="23" t="s">
        <v>30</v>
      </c>
      <c r="D241" s="25">
        <v>550</v>
      </c>
      <c r="E241" s="36">
        <v>40218</v>
      </c>
      <c r="F241" s="13">
        <v>12</v>
      </c>
      <c r="G241" s="15" t="s">
        <v>35</v>
      </c>
      <c r="H241" s="14"/>
      <c r="I241" s="15"/>
      <c r="J241" s="16"/>
      <c r="K241" s="13"/>
      <c r="L241" s="15"/>
      <c r="M241" s="14"/>
      <c r="N241" s="15"/>
      <c r="O241" s="13"/>
      <c r="P241" s="13"/>
      <c r="Q241" s="13"/>
      <c r="R241" s="16">
        <f t="shared" si="9"/>
        <v>12</v>
      </c>
    </row>
    <row r="242" spans="1:19">
      <c r="A242" s="13">
        <v>8</v>
      </c>
      <c r="B242" s="12" t="s">
        <v>190</v>
      </c>
      <c r="C242" s="23" t="s">
        <v>150</v>
      </c>
      <c r="D242" s="25">
        <v>3414</v>
      </c>
      <c r="E242" s="36">
        <v>39587</v>
      </c>
      <c r="F242" s="13"/>
      <c r="G242" s="15"/>
      <c r="H242" s="14">
        <v>3</v>
      </c>
      <c r="I242" s="15" t="s">
        <v>154</v>
      </c>
      <c r="J242" s="16"/>
      <c r="K242" s="13"/>
      <c r="L242" s="15"/>
      <c r="M242" s="14"/>
      <c r="N242" s="15"/>
      <c r="O242" s="13"/>
      <c r="P242" s="13"/>
      <c r="Q242" s="13"/>
      <c r="R242" s="16">
        <f t="shared" si="9"/>
        <v>3</v>
      </c>
    </row>
    <row r="243" spans="1:19">
      <c r="A243" s="13">
        <v>9</v>
      </c>
      <c r="B243" s="12" t="s">
        <v>192</v>
      </c>
      <c r="C243" s="23" t="s">
        <v>150</v>
      </c>
      <c r="D243" s="25">
        <v>3414</v>
      </c>
      <c r="E243" s="36">
        <v>40452</v>
      </c>
      <c r="F243" s="13"/>
      <c r="G243" s="15"/>
      <c r="H243" s="14">
        <v>2</v>
      </c>
      <c r="I243" s="15" t="s">
        <v>154</v>
      </c>
      <c r="J243" s="16"/>
      <c r="K243" s="13"/>
      <c r="L243" s="15"/>
      <c r="M243" s="14"/>
      <c r="N243" s="15"/>
      <c r="O243" s="13"/>
      <c r="P243" s="13"/>
      <c r="Q243" s="13"/>
      <c r="R243" s="16">
        <f t="shared" si="9"/>
        <v>2</v>
      </c>
    </row>
    <row r="244" spans="1:19">
      <c r="A244" s="13">
        <v>10</v>
      </c>
      <c r="B244" s="12" t="s">
        <v>191</v>
      </c>
      <c r="C244" s="23" t="s">
        <v>33</v>
      </c>
      <c r="D244" s="25">
        <v>3051</v>
      </c>
      <c r="E244" s="36">
        <v>40032</v>
      </c>
      <c r="F244" s="13"/>
      <c r="G244" s="15"/>
      <c r="H244" s="14">
        <v>1</v>
      </c>
      <c r="I244" s="15" t="s">
        <v>154</v>
      </c>
      <c r="J244" s="16"/>
      <c r="K244" s="13"/>
      <c r="L244" s="15"/>
      <c r="M244" s="14"/>
      <c r="N244" s="15"/>
      <c r="O244" s="13"/>
      <c r="P244" s="13"/>
      <c r="Q244" s="13"/>
      <c r="R244" s="16">
        <f t="shared" si="9"/>
        <v>1</v>
      </c>
    </row>
    <row r="245" spans="1:19">
      <c r="A245" s="13">
        <v>11</v>
      </c>
      <c r="B245" s="12" t="s">
        <v>193</v>
      </c>
      <c r="C245" s="22" t="s">
        <v>33</v>
      </c>
      <c r="D245" s="26">
        <v>3051</v>
      </c>
      <c r="E245" s="37">
        <v>40996</v>
      </c>
      <c r="F245" s="13"/>
      <c r="G245" s="14"/>
      <c r="H245" s="13">
        <v>1</v>
      </c>
      <c r="I245" s="14" t="s">
        <v>154</v>
      </c>
      <c r="J245" s="13"/>
      <c r="K245" s="13"/>
      <c r="L245" s="14"/>
      <c r="M245" s="13"/>
      <c r="N245" s="15"/>
      <c r="O245" s="13"/>
      <c r="P245" s="13"/>
      <c r="Q245" s="13"/>
      <c r="R245" s="13">
        <f t="shared" si="9"/>
        <v>1</v>
      </c>
      <c r="S245" s="51"/>
    </row>
    <row r="246" spans="1:19" ht="12.7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6"/>
    </row>
    <row r="247" spans="1:19" ht="18">
      <c r="A247" s="57" t="s">
        <v>66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9"/>
    </row>
    <row r="248" spans="1:19">
      <c r="A248" s="27"/>
      <c r="B248" s="27" t="s">
        <v>14</v>
      </c>
      <c r="C248" s="27" t="s">
        <v>15</v>
      </c>
      <c r="D248" s="28" t="s">
        <v>44</v>
      </c>
      <c r="E248" s="35" t="s">
        <v>46</v>
      </c>
      <c r="F248" s="60">
        <v>1</v>
      </c>
      <c r="G248" s="61"/>
      <c r="H248" s="60">
        <v>2</v>
      </c>
      <c r="I248" s="61"/>
      <c r="J248" s="29">
        <v>3</v>
      </c>
      <c r="K248" s="60">
        <v>4</v>
      </c>
      <c r="L248" s="61"/>
      <c r="M248" s="60">
        <v>5</v>
      </c>
      <c r="N248" s="61"/>
      <c r="O248" s="28" t="s">
        <v>43</v>
      </c>
      <c r="P248" s="28">
        <v>6</v>
      </c>
      <c r="Q248" s="28" t="s">
        <v>12</v>
      </c>
      <c r="R248" s="29" t="s">
        <v>13</v>
      </c>
    </row>
    <row r="249" spans="1:19">
      <c r="A249" s="13">
        <v>1</v>
      </c>
      <c r="B249" s="44" t="s">
        <v>93</v>
      </c>
      <c r="C249" s="23" t="s">
        <v>30</v>
      </c>
      <c r="D249" s="25">
        <v>550</v>
      </c>
      <c r="E249" s="36">
        <v>40405</v>
      </c>
      <c r="F249" s="13">
        <v>20</v>
      </c>
      <c r="G249" s="15" t="s">
        <v>35</v>
      </c>
      <c r="H249" s="14">
        <v>20</v>
      </c>
      <c r="I249" s="15" t="s">
        <v>35</v>
      </c>
      <c r="J249" s="16"/>
      <c r="K249" s="13"/>
      <c r="L249" s="15"/>
      <c r="M249" s="14"/>
      <c r="N249" s="15"/>
      <c r="O249" s="13"/>
      <c r="P249" s="13"/>
      <c r="Q249" s="32"/>
      <c r="R249" s="52">
        <f t="shared" ref="R249:R255" si="10">+F249+H249+J249+K249+M249-O249+P249+Q249</f>
        <v>40</v>
      </c>
    </row>
    <row r="250" spans="1:19">
      <c r="A250" s="13">
        <v>2</v>
      </c>
      <c r="B250" s="12" t="s">
        <v>192</v>
      </c>
      <c r="C250" s="23" t="s">
        <v>150</v>
      </c>
      <c r="D250" s="25">
        <v>3414</v>
      </c>
      <c r="E250" s="36">
        <v>40452</v>
      </c>
      <c r="F250" s="13"/>
      <c r="G250" s="15"/>
      <c r="H250" s="14">
        <v>20</v>
      </c>
      <c r="I250" s="15" t="s">
        <v>154</v>
      </c>
      <c r="J250" s="16"/>
      <c r="K250" s="13"/>
      <c r="L250" s="15"/>
      <c r="M250" s="14"/>
      <c r="N250" s="15"/>
      <c r="O250" s="13"/>
      <c r="P250" s="13"/>
      <c r="Q250" s="13"/>
      <c r="R250" s="16">
        <f t="shared" si="10"/>
        <v>20</v>
      </c>
    </row>
    <row r="251" spans="1:19">
      <c r="A251" s="13">
        <v>3</v>
      </c>
      <c r="B251" s="12" t="s">
        <v>194</v>
      </c>
      <c r="C251" s="20" t="s">
        <v>61</v>
      </c>
      <c r="D251" s="21">
        <v>2695</v>
      </c>
      <c r="E251" s="36">
        <v>40643</v>
      </c>
      <c r="F251" s="13"/>
      <c r="G251" s="15"/>
      <c r="H251" s="14">
        <v>16</v>
      </c>
      <c r="I251" s="15" t="s">
        <v>154</v>
      </c>
      <c r="J251" s="16"/>
      <c r="K251" s="13"/>
      <c r="L251" s="15"/>
      <c r="M251" s="14"/>
      <c r="N251" s="15"/>
      <c r="O251" s="13"/>
      <c r="P251" s="13"/>
      <c r="Q251" s="13"/>
      <c r="R251" s="16">
        <f t="shared" si="10"/>
        <v>16</v>
      </c>
    </row>
    <row r="252" spans="1:19">
      <c r="A252" s="13">
        <v>4</v>
      </c>
      <c r="B252" s="12" t="s">
        <v>174</v>
      </c>
      <c r="C252" s="22" t="s">
        <v>30</v>
      </c>
      <c r="D252" s="26">
        <v>550</v>
      </c>
      <c r="E252" s="37">
        <v>40474</v>
      </c>
      <c r="F252" s="13"/>
      <c r="G252" s="15"/>
      <c r="H252" s="14">
        <v>16</v>
      </c>
      <c r="I252" s="15" t="s">
        <v>35</v>
      </c>
      <c r="J252" s="16"/>
      <c r="K252" s="13"/>
      <c r="L252" s="15"/>
      <c r="M252" s="14"/>
      <c r="N252" s="15"/>
      <c r="O252" s="13"/>
      <c r="P252" s="13"/>
      <c r="Q252" s="13"/>
      <c r="R252" s="16">
        <f t="shared" si="10"/>
        <v>16</v>
      </c>
    </row>
    <row r="253" spans="1:19">
      <c r="A253" s="13">
        <v>5</v>
      </c>
      <c r="B253" s="12" t="s">
        <v>143</v>
      </c>
      <c r="C253" s="23" t="s">
        <v>30</v>
      </c>
      <c r="D253" s="26">
        <v>550</v>
      </c>
      <c r="E253" s="36">
        <v>40218</v>
      </c>
      <c r="F253" s="13">
        <v>16</v>
      </c>
      <c r="G253" s="15" t="s">
        <v>35</v>
      </c>
      <c r="H253" s="14"/>
      <c r="I253" s="15"/>
      <c r="J253" s="16"/>
      <c r="K253" s="13"/>
      <c r="L253" s="15"/>
      <c r="M253" s="14"/>
      <c r="N253" s="15"/>
      <c r="O253" s="13"/>
      <c r="P253" s="13"/>
      <c r="Q253" s="13"/>
      <c r="R253" s="16">
        <f t="shared" si="10"/>
        <v>16</v>
      </c>
    </row>
    <row r="254" spans="1:19">
      <c r="A254" s="13">
        <v>6</v>
      </c>
      <c r="B254" s="12" t="s">
        <v>193</v>
      </c>
      <c r="C254" s="23" t="s">
        <v>33</v>
      </c>
      <c r="D254" s="25">
        <v>3051</v>
      </c>
      <c r="E254" s="36">
        <v>40996</v>
      </c>
      <c r="F254" s="13"/>
      <c r="G254" s="15"/>
      <c r="H254" s="14">
        <v>12</v>
      </c>
      <c r="I254" s="15" t="s">
        <v>154</v>
      </c>
      <c r="J254" s="16"/>
      <c r="K254" s="13"/>
      <c r="L254" s="15"/>
      <c r="M254" s="14"/>
      <c r="N254" s="15"/>
      <c r="O254" s="13"/>
      <c r="P254" s="13"/>
      <c r="Q254" s="13"/>
      <c r="R254" s="16">
        <f t="shared" si="10"/>
        <v>12</v>
      </c>
    </row>
    <row r="255" spans="1:19">
      <c r="A255" s="13">
        <v>7</v>
      </c>
      <c r="B255" s="12" t="s">
        <v>195</v>
      </c>
      <c r="C255" s="20" t="s">
        <v>61</v>
      </c>
      <c r="D255" s="20">
        <v>2695</v>
      </c>
      <c r="E255" s="36">
        <v>40897</v>
      </c>
      <c r="F255" s="13"/>
      <c r="G255" s="15"/>
      <c r="H255" s="14">
        <v>8</v>
      </c>
      <c r="I255" s="15" t="s">
        <v>154</v>
      </c>
      <c r="J255" s="16"/>
      <c r="K255" s="13"/>
      <c r="L255" s="15"/>
      <c r="M255" s="14"/>
      <c r="N255" s="15"/>
      <c r="O255" s="13"/>
      <c r="P255" s="13"/>
      <c r="Q255" s="13"/>
      <c r="R255" s="16">
        <f t="shared" si="10"/>
        <v>8</v>
      </c>
    </row>
    <row r="256" spans="1:19" ht="12.7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6"/>
    </row>
  </sheetData>
  <sortState ref="A206:X216">
    <sortCondition descending="1" ref="R206:R216"/>
  </sortState>
  <mergeCells count="63">
    <mergeCell ref="A246:R246"/>
    <mergeCell ref="A184:R184"/>
    <mergeCell ref="A203:R203"/>
    <mergeCell ref="A193:R193"/>
    <mergeCell ref="F194:G194"/>
    <mergeCell ref="M194:N194"/>
    <mergeCell ref="H194:I194"/>
    <mergeCell ref="K194:L194"/>
    <mergeCell ref="F234:G234"/>
    <mergeCell ref="M219:N219"/>
    <mergeCell ref="A204:R204"/>
    <mergeCell ref="M205:N205"/>
    <mergeCell ref="A192:R192"/>
    <mergeCell ref="K234:L234"/>
    <mergeCell ref="M234:N234"/>
    <mergeCell ref="A217:R217"/>
    <mergeCell ref="A49:R49"/>
    <mergeCell ref="A50:R50"/>
    <mergeCell ref="F51:G51"/>
    <mergeCell ref="A157:R157"/>
    <mergeCell ref="K186:L186"/>
    <mergeCell ref="M186:N186"/>
    <mergeCell ref="H51:I51"/>
    <mergeCell ref="K51:L51"/>
    <mergeCell ref="H159:I159"/>
    <mergeCell ref="K159:L159"/>
    <mergeCell ref="M51:N51"/>
    <mergeCell ref="M159:N159"/>
    <mergeCell ref="A104:R104"/>
    <mergeCell ref="A105:R105"/>
    <mergeCell ref="F106:G106"/>
    <mergeCell ref="K106:L106"/>
    <mergeCell ref="F205:G205"/>
    <mergeCell ref="A233:R233"/>
    <mergeCell ref="A232:R232"/>
    <mergeCell ref="A218:R218"/>
    <mergeCell ref="F219:G219"/>
    <mergeCell ref="H234:I234"/>
    <mergeCell ref="K219:L219"/>
    <mergeCell ref="H219:I219"/>
    <mergeCell ref="H205:I205"/>
    <mergeCell ref="K205:L205"/>
    <mergeCell ref="A1:R1"/>
    <mergeCell ref="A2:R2"/>
    <mergeCell ref="A3:R3"/>
    <mergeCell ref="A4:R4"/>
    <mergeCell ref="F5:G5"/>
    <mergeCell ref="H5:I5"/>
    <mergeCell ref="K5:L5"/>
    <mergeCell ref="M5:N5"/>
    <mergeCell ref="M106:N106"/>
    <mergeCell ref="H106:I106"/>
    <mergeCell ref="A185:R185"/>
    <mergeCell ref="F186:G186"/>
    <mergeCell ref="H186:I186"/>
    <mergeCell ref="A158:R158"/>
    <mergeCell ref="F159:G159"/>
    <mergeCell ref="A256:R256"/>
    <mergeCell ref="A247:R247"/>
    <mergeCell ref="F248:G248"/>
    <mergeCell ref="H248:I248"/>
    <mergeCell ref="K248:L248"/>
    <mergeCell ref="M248:N248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>
      <selection activeCell="O139" sqref="O139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0" t="s">
        <v>155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3"/>
    </row>
    <row r="2" spans="1:13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3" ht="18">
      <c r="A3" s="57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3" ht="12.95" customHeight="1">
      <c r="A4" s="5"/>
      <c r="B4" s="6" t="s">
        <v>15</v>
      </c>
      <c r="C4" s="7" t="s">
        <v>44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8" t="s">
        <v>30</v>
      </c>
      <c r="C5" s="39">
        <v>550</v>
      </c>
      <c r="D5" s="19" t="s">
        <v>9</v>
      </c>
      <c r="E5" s="17">
        <f>SUMIF(atleti!$D$6:$D$48,$C5,atleti!F$6:F$48)</f>
        <v>41</v>
      </c>
      <c r="F5" s="19">
        <f>SUMIF(atleti!$D$6:$D$48,$C5,atleti!H$6:H$48)</f>
        <v>46</v>
      </c>
      <c r="G5" s="19">
        <f>SUMIF(atleti!$D$6:$D$48,$C5,atleti!J$6:J$48)</f>
        <v>0</v>
      </c>
      <c r="H5" s="19">
        <f>SUMIF(atleti!$D$6:$D$48,$C5,atleti!K$6:K$48)</f>
        <v>0</v>
      </c>
      <c r="I5" s="19">
        <f>SUMIF(atleti!$D$6:$D$48,$C5,atleti!M$6:M$48)</f>
        <v>0</v>
      </c>
      <c r="J5" s="19">
        <f>SUMIF(atleti!$D$6:$D$48,$C5,atleti!P$6:P$48)</f>
        <v>0</v>
      </c>
      <c r="K5" s="19">
        <f>SUMIF(atleti!$D$6:$D$48,$C5,atleti!Q$6:Q$48)</f>
        <v>15</v>
      </c>
      <c r="L5" s="18">
        <f t="shared" ref="L5:L19" si="0">+E5+F5+G5+H5+I5+J5+K5</f>
        <v>102</v>
      </c>
    </row>
    <row r="6" spans="1:13">
      <c r="A6" s="19">
        <v>2</v>
      </c>
      <c r="B6" s="38" t="s">
        <v>29</v>
      </c>
      <c r="C6" s="39">
        <v>749</v>
      </c>
      <c r="D6" s="19" t="s">
        <v>10</v>
      </c>
      <c r="E6" s="17">
        <f>SUMIF(atleti!$D$6:$D$48,$C6,atleti!F$6:F$48)</f>
        <v>43</v>
      </c>
      <c r="F6" s="19">
        <f>SUMIF(atleti!$D$6:$D$48,$C6,atleti!H$6:H$48)</f>
        <v>45</v>
      </c>
      <c r="G6" s="19">
        <f>SUMIF(atleti!$D$6:$D$48,$C6,atleti!J$6:J$48)</f>
        <v>0</v>
      </c>
      <c r="H6" s="19">
        <f>SUMIF(atleti!$D$6:$D$48,$C6,atleti!K$6:K$48)</f>
        <v>0</v>
      </c>
      <c r="I6" s="19">
        <f>SUMIF(atleti!$D$6:$D$48,$C6,atleti!M$6:M$48)</f>
        <v>0</v>
      </c>
      <c r="J6" s="19">
        <f>SUMIF(atleti!$D$6:$D$48,$C6,atleti!P$6:P$48)</f>
        <v>0</v>
      </c>
      <c r="K6" s="19">
        <f>SUMIF(atleti!$D$6:$D$48,$C6,atleti!Q$6:Q$48)</f>
        <v>0</v>
      </c>
      <c r="L6" s="18">
        <f t="shared" si="0"/>
        <v>88</v>
      </c>
    </row>
    <row r="7" spans="1:13">
      <c r="A7" s="19">
        <v>3</v>
      </c>
      <c r="B7" s="38" t="s">
        <v>32</v>
      </c>
      <c r="C7" s="39">
        <v>955</v>
      </c>
      <c r="D7" s="19" t="s">
        <v>8</v>
      </c>
      <c r="E7" s="17">
        <f>SUMIF(atleti!$D$6:$D$48,$C7,atleti!F$6:F$48)</f>
        <v>21</v>
      </c>
      <c r="F7" s="19">
        <f>SUMIF(atleti!$D$6:$D$48,$C7,atleti!H$6:H$48)</f>
        <v>23</v>
      </c>
      <c r="G7" s="19">
        <f>SUMIF(atleti!$D$6:$D$48,$C7,atleti!J$6:J$48)</f>
        <v>0</v>
      </c>
      <c r="H7" s="19">
        <f>SUMIF(atleti!$D$6:$D$48,$C7,atleti!K$6:K$48)</f>
        <v>0</v>
      </c>
      <c r="I7" s="19">
        <f>SUMIF(atleti!$D$6:$D$48,$C7,atleti!M$6:M$48)</f>
        <v>0</v>
      </c>
      <c r="J7" s="19">
        <f>SUMIF(atleti!$D$6:$D$48,$C7,atleti!P$6:P$48)</f>
        <v>0</v>
      </c>
      <c r="K7" s="19">
        <f>SUMIF(atleti!$D$6:$D$48,$C7,atleti!Q$6:Q$48)</f>
        <v>0</v>
      </c>
      <c r="L7" s="18">
        <f t="shared" si="0"/>
        <v>44</v>
      </c>
    </row>
    <row r="8" spans="1:13">
      <c r="A8" s="19">
        <v>4</v>
      </c>
      <c r="B8" s="38" t="s">
        <v>33</v>
      </c>
      <c r="C8" s="39">
        <v>3051</v>
      </c>
      <c r="D8" s="19" t="s">
        <v>8</v>
      </c>
      <c r="E8" s="17">
        <f>SUMIF(atleti!$D$6:$D$48,$C8,atleti!F$6:F$48)</f>
        <v>26</v>
      </c>
      <c r="F8" s="19">
        <f>SUMIF(atleti!$D$6:$D$48,$C8,atleti!H$6:H$48)</f>
        <v>12</v>
      </c>
      <c r="G8" s="19">
        <f>SUMIF(atleti!$D$6:$D$48,$C8,atleti!J$6:J$48)</f>
        <v>0</v>
      </c>
      <c r="H8" s="19">
        <f>SUMIF(atleti!$D$6:$D$48,$C8,atleti!K$6:K$48)</f>
        <v>0</v>
      </c>
      <c r="I8" s="19">
        <f>SUMIF(atleti!$D$6:$D$48,$C8,atleti!M$6:M$48)</f>
        <v>0</v>
      </c>
      <c r="J8" s="19">
        <f>SUMIF(atleti!$D$6:$D$48,$C8,atleti!P$6:P$48)</f>
        <v>0</v>
      </c>
      <c r="K8" s="19">
        <f>SUMIF(atleti!$D$6:$D$48,$C8,atleti!Q$6:Q$48)</f>
        <v>6</v>
      </c>
      <c r="L8" s="18">
        <f t="shared" si="0"/>
        <v>44</v>
      </c>
    </row>
    <row r="9" spans="1:13">
      <c r="A9" s="19">
        <v>5</v>
      </c>
      <c r="B9" s="38" t="s">
        <v>141</v>
      </c>
      <c r="C9" s="39">
        <v>3342</v>
      </c>
      <c r="D9" s="19" t="s">
        <v>9</v>
      </c>
      <c r="E9" s="17">
        <f>SUMIF(atleti!$D$6:$D$48,$C9,atleti!F$6:F$48)</f>
        <v>17</v>
      </c>
      <c r="F9" s="19">
        <f>SUMIF(atleti!$D$6:$D$48,$C9,atleti!H$6:H$48)</f>
        <v>22</v>
      </c>
      <c r="G9" s="19">
        <f>SUMIF(atleti!$D$6:$D$48,$C9,atleti!J$6:J$48)</f>
        <v>0</v>
      </c>
      <c r="H9" s="19">
        <f>SUMIF(atleti!$D$6:$D$48,$C9,atleti!K$6:K$48)</f>
        <v>0</v>
      </c>
      <c r="I9" s="19">
        <f>SUMIF(atleti!$D$6:$D$48,$C9,atleti!M$6:M$48)</f>
        <v>0</v>
      </c>
      <c r="J9" s="19">
        <f>SUMIF(atleti!$D$6:$D$48,$C9,atleti!P$6:P$48)</f>
        <v>0</v>
      </c>
      <c r="K9" s="19">
        <f>SUMIF(atleti!$D$6:$D$48,$C9,atleti!Q$6:Q$48)</f>
        <v>0</v>
      </c>
      <c r="L9" s="18">
        <f t="shared" si="0"/>
        <v>39</v>
      </c>
    </row>
    <row r="10" spans="1:13" s="3" customFormat="1">
      <c r="A10" s="19">
        <v>6</v>
      </c>
      <c r="B10" s="40" t="s">
        <v>150</v>
      </c>
      <c r="C10" s="19">
        <v>3414</v>
      </c>
      <c r="D10" s="19" t="s">
        <v>34</v>
      </c>
      <c r="E10" s="17">
        <f>SUMIF(atleti!$D$6:$D$48,$C10,atleti!F$6:F$48)</f>
        <v>15</v>
      </c>
      <c r="F10" s="19">
        <f>SUMIF(atleti!$D$6:$D$48,$C10,atleti!H$6:H$48)</f>
        <v>22</v>
      </c>
      <c r="G10" s="19">
        <f>SUMIF(atleti!$D$6:$D$48,$C10,atleti!J$6:J$48)</f>
        <v>0</v>
      </c>
      <c r="H10" s="19">
        <f>SUMIF(atleti!$D$6:$D$48,$C10,atleti!K$6:K$48)</f>
        <v>0</v>
      </c>
      <c r="I10" s="19">
        <f>SUMIF(atleti!$D$6:$D$48,$C10,atleti!M$6:M$48)</f>
        <v>0</v>
      </c>
      <c r="J10" s="19">
        <f>SUMIF(atleti!$D$6:$D$48,$C10,atleti!P$6:P$48)</f>
        <v>0</v>
      </c>
      <c r="K10" s="19">
        <f>SUMIF(atleti!$D$6:$D$48,$C10,atleti!Q$6:Q$48)</f>
        <v>0</v>
      </c>
      <c r="L10" s="18">
        <f t="shared" si="0"/>
        <v>37</v>
      </c>
      <c r="M10" s="1"/>
    </row>
    <row r="11" spans="1:13">
      <c r="A11" s="19">
        <v>7</v>
      </c>
      <c r="B11" s="38" t="s">
        <v>95</v>
      </c>
      <c r="C11" s="39">
        <v>949</v>
      </c>
      <c r="D11" s="19" t="s">
        <v>7</v>
      </c>
      <c r="E11" s="17">
        <f>SUMIF(atleti!$D$6:$D$48,$C11,atleti!F$6:F$48)</f>
        <v>20</v>
      </c>
      <c r="F11" s="19">
        <f>SUMIF(atleti!$D$6:$D$48,$C11,atleti!H$6:H$48)</f>
        <v>16</v>
      </c>
      <c r="G11" s="19">
        <f>SUMIF(atleti!$D$6:$D$48,$C11,atleti!J$6:J$48)</f>
        <v>0</v>
      </c>
      <c r="H11" s="19">
        <f>SUMIF(atleti!$D$6:$D$48,$C11,atleti!K$6:K$48)</f>
        <v>0</v>
      </c>
      <c r="I11" s="19">
        <f>SUMIF(atleti!$D$6:$D$48,$C11,atleti!M$6:M$48)</f>
        <v>0</v>
      </c>
      <c r="J11" s="19">
        <f>SUMIF(atleti!$D$6:$D$48,$C11,atleti!P$6:P$48)</f>
        <v>0</v>
      </c>
      <c r="K11" s="19">
        <f>SUMIF(atleti!$D$6:$D$48,$C11,atleti!Q$6:Q$48)</f>
        <v>0</v>
      </c>
      <c r="L11" s="18">
        <f t="shared" si="0"/>
        <v>36</v>
      </c>
    </row>
    <row r="12" spans="1:13">
      <c r="A12" s="19">
        <v>8</v>
      </c>
      <c r="B12" s="38" t="s">
        <v>31</v>
      </c>
      <c r="C12" s="39">
        <v>376</v>
      </c>
      <c r="D12" s="19" t="s">
        <v>7</v>
      </c>
      <c r="E12" s="17">
        <f>SUMIF(atleti!$D$6:$D$48,$C12,atleti!F$6:F$48)</f>
        <v>16</v>
      </c>
      <c r="F12" s="19">
        <f>SUMIF(atleti!$D$6:$D$48,$C12,atleti!H$6:H$48)</f>
        <v>12</v>
      </c>
      <c r="G12" s="19">
        <f>SUMIF(atleti!$D$6:$D$48,$C12,atleti!J$6:J$48)</f>
        <v>0</v>
      </c>
      <c r="H12" s="19">
        <f>SUMIF(atleti!$D$6:$D$48,$C12,atleti!K$6:K$48)</f>
        <v>0</v>
      </c>
      <c r="I12" s="19">
        <f>SUMIF(atleti!$D$6:$D$48,$C12,atleti!M$6:M$48)</f>
        <v>0</v>
      </c>
      <c r="J12" s="19">
        <f>SUMIF(atleti!$D$6:$D$48,$C12,atleti!P$6:P$48)</f>
        <v>0</v>
      </c>
      <c r="K12" s="19">
        <f>SUMIF(atleti!$D$6:$D$48,$C12,atleti!Q$6:Q$48)</f>
        <v>0</v>
      </c>
      <c r="L12" s="18">
        <f t="shared" si="0"/>
        <v>28</v>
      </c>
    </row>
    <row r="13" spans="1:13">
      <c r="A13" s="19">
        <v>9</v>
      </c>
      <c r="B13" s="38" t="s">
        <v>57</v>
      </c>
      <c r="C13" s="39">
        <v>2938</v>
      </c>
      <c r="D13" s="19" t="s">
        <v>52</v>
      </c>
      <c r="E13" s="17">
        <f>SUMIF(atleti!$D$6:$D$48,$C13,atleti!F$6:F$48)</f>
        <v>18</v>
      </c>
      <c r="F13" s="19">
        <f>SUMIF(atleti!$D$6:$D$48,$C13,atleti!H$6:H$48)</f>
        <v>8</v>
      </c>
      <c r="G13" s="19">
        <f>SUMIF(atleti!$D$6:$D$48,$C13,atleti!J$6:J$48)</f>
        <v>0</v>
      </c>
      <c r="H13" s="19">
        <f>SUMIF(atleti!$D$6:$D$48,$C13,atleti!K$6:K$48)</f>
        <v>0</v>
      </c>
      <c r="I13" s="19">
        <f>SUMIF(atleti!$D$6:$D$48,$C13,atleti!M$6:M$48)</f>
        <v>0</v>
      </c>
      <c r="J13" s="19">
        <f>SUMIF(atleti!$D$6:$D$48,$C13,atleti!P$6:P$48)</f>
        <v>0</v>
      </c>
      <c r="K13" s="19">
        <f>SUMIF(atleti!$D$6:$D$48,$C13,atleti!Q$6:Q$48)</f>
        <v>0</v>
      </c>
      <c r="L13" s="18">
        <f t="shared" si="0"/>
        <v>26</v>
      </c>
      <c r="M13" s="3"/>
    </row>
    <row r="14" spans="1:13">
      <c r="A14" s="19">
        <v>10</v>
      </c>
      <c r="B14" s="38" t="s">
        <v>51</v>
      </c>
      <c r="C14" s="39">
        <v>437</v>
      </c>
      <c r="D14" s="19" t="s">
        <v>8</v>
      </c>
      <c r="E14" s="17">
        <f>SUMIF(atleti!$D$6:$D$48,$C14,atleti!F$6:F$48)</f>
        <v>11</v>
      </c>
      <c r="F14" s="19">
        <f>SUMIF(atleti!$D$6:$D$48,$C14,atleti!H$6:H$48)</f>
        <v>15</v>
      </c>
      <c r="G14" s="19">
        <f>SUMIF(atleti!$D$6:$D$48,$C14,atleti!J$6:J$48)</f>
        <v>0</v>
      </c>
      <c r="H14" s="19">
        <f>SUMIF(atleti!$D$6:$D$48,$C14,atleti!K$6:K$48)</f>
        <v>0</v>
      </c>
      <c r="I14" s="19">
        <f>SUMIF(atleti!$D$6:$D$48,$C14,atleti!M$6:M$48)</f>
        <v>0</v>
      </c>
      <c r="J14" s="19">
        <f>SUMIF(atleti!$D$6:$D$48,$C14,atleti!P$6:P$48)</f>
        <v>0</v>
      </c>
      <c r="K14" s="19">
        <f>SUMIF(atleti!$D$6:$D$48,$C14,atleti!Q$6:Q$48)</f>
        <v>0</v>
      </c>
      <c r="L14" s="18">
        <f t="shared" si="0"/>
        <v>26</v>
      </c>
    </row>
    <row r="15" spans="1:13">
      <c r="A15" s="19">
        <v>11</v>
      </c>
      <c r="B15" s="38" t="s">
        <v>62</v>
      </c>
      <c r="C15" s="39">
        <v>2104</v>
      </c>
      <c r="D15" s="19" t="s">
        <v>8</v>
      </c>
      <c r="E15" s="17">
        <f>SUMIF(atleti!$D$6:$D$48,$C15,atleti!F$6:F$48)</f>
        <v>1</v>
      </c>
      <c r="F15" s="19">
        <f>SUMIF(atleti!$D$6:$D$48,$C15,atleti!H$6:H$48)</f>
        <v>16</v>
      </c>
      <c r="G15" s="19">
        <f>SUMIF(atleti!$D$6:$D$48,$C15,atleti!J$6:J$48)</f>
        <v>0</v>
      </c>
      <c r="H15" s="19">
        <f>SUMIF(atleti!$D$6:$D$48,$C15,atleti!K$6:K$48)</f>
        <v>0</v>
      </c>
      <c r="I15" s="19">
        <f>SUMIF(atleti!$D$6:$D$48,$C15,atleti!M$6:M$48)</f>
        <v>0</v>
      </c>
      <c r="J15" s="19">
        <f>SUMIF(atleti!$D$6:$D$48,$C15,atleti!P$6:P$48)</f>
        <v>0</v>
      </c>
      <c r="K15" s="19">
        <f>SUMIF(atleti!$D$6:$D$48,$C15,atleti!Q$6:Q$48)</f>
        <v>0</v>
      </c>
      <c r="L15" s="18">
        <f t="shared" si="0"/>
        <v>17</v>
      </c>
    </row>
    <row r="16" spans="1:13">
      <c r="A16" s="19">
        <v>12</v>
      </c>
      <c r="B16" s="38" t="s">
        <v>73</v>
      </c>
      <c r="C16" s="39">
        <v>3324</v>
      </c>
      <c r="D16" s="19" t="s">
        <v>8</v>
      </c>
      <c r="E16" s="17">
        <f>SUMIF(atleti!$D$6:$D$48,$C16,atleti!F$6:F$48)</f>
        <v>8</v>
      </c>
      <c r="F16" s="19">
        <f>SUMIF(atleti!$D$6:$D$48,$C16,atleti!H$6:H$48)</f>
        <v>8</v>
      </c>
      <c r="G16" s="19">
        <f>SUMIF(atleti!$D$6:$D$48,$C16,atleti!J$6:J$48)</f>
        <v>0</v>
      </c>
      <c r="H16" s="19">
        <f>SUMIF(atleti!$D$6:$D$48,$C16,atleti!K$6:K$48)</f>
        <v>0</v>
      </c>
      <c r="I16" s="19">
        <f>SUMIF(atleti!$D$6:$D$48,$C16,atleti!M$6:M$48)</f>
        <v>0</v>
      </c>
      <c r="J16" s="19">
        <f>SUMIF(atleti!$D$6:$D$48,$C16,atleti!P$6:P$48)</f>
        <v>0</v>
      </c>
      <c r="K16" s="19">
        <f>SUMIF(atleti!$D$6:$D$48,$C16,atleti!Q$6:Q$48)</f>
        <v>0</v>
      </c>
      <c r="L16" s="18">
        <f t="shared" si="0"/>
        <v>16</v>
      </c>
    </row>
    <row r="17" spans="1:12">
      <c r="A17" s="19">
        <v>13</v>
      </c>
      <c r="B17" s="40" t="s">
        <v>61</v>
      </c>
      <c r="C17" s="19">
        <v>2695</v>
      </c>
      <c r="D17" s="19" t="s">
        <v>10</v>
      </c>
      <c r="E17" s="17">
        <f>SUMIF(atleti!$D$6:$D$48,$C17,atleti!F$6:F$48)</f>
        <v>2</v>
      </c>
      <c r="F17" s="19">
        <f>SUMIF(atleti!$D$6:$D$48,$C17,atleti!H$6:H$48)</f>
        <v>7</v>
      </c>
      <c r="G17" s="19">
        <f>SUMIF(atleti!$D$6:$D$48,$C17,atleti!J$6:J$48)</f>
        <v>0</v>
      </c>
      <c r="H17" s="19">
        <f>SUMIF(atleti!$D$6:$D$48,$C17,atleti!K$6:K$48)</f>
        <v>0</v>
      </c>
      <c r="I17" s="19">
        <f>SUMIF(atleti!$D$6:$D$48,$C17,atleti!M$6:M$48)</f>
        <v>0</v>
      </c>
      <c r="J17" s="19">
        <f>SUMIF(atleti!$D$6:$D$48,$C17,atleti!P$6:P$48)</f>
        <v>0</v>
      </c>
      <c r="K17" s="19">
        <f>SUMIF(atleti!$D$6:$D$48,$C17,atleti!Q$6:Q$48)</f>
        <v>0</v>
      </c>
      <c r="L17" s="18">
        <f t="shared" si="0"/>
        <v>9</v>
      </c>
    </row>
    <row r="18" spans="1:12">
      <c r="A18" s="19">
        <v>14</v>
      </c>
      <c r="B18" s="38" t="s">
        <v>166</v>
      </c>
      <c r="C18" s="39">
        <v>328</v>
      </c>
      <c r="D18" s="19" t="s">
        <v>8</v>
      </c>
      <c r="E18" s="17">
        <f>SUMIF(atleti!$D$6:$D$48,$C18,atleti!F$6:F$48)</f>
        <v>0</v>
      </c>
      <c r="F18" s="19">
        <f>SUMIF(atleti!$D$6:$D$48,$C18,atleti!H$6:H$48)</f>
        <v>2</v>
      </c>
      <c r="G18" s="19">
        <f>SUMIF(atleti!$D$6:$D$48,$C18,atleti!J$6:J$48)</f>
        <v>0</v>
      </c>
      <c r="H18" s="19">
        <f>SUMIF(atleti!$D$6:$D$48,$C18,atleti!K$6:K$48)</f>
        <v>0</v>
      </c>
      <c r="I18" s="19">
        <f>SUMIF(atleti!$D$6:$D$48,$C18,atleti!M$6:M$48)</f>
        <v>0</v>
      </c>
      <c r="J18" s="19">
        <f>SUMIF(atleti!$D$6:$D$48,$C18,atleti!P$6:P$48)</f>
        <v>0</v>
      </c>
      <c r="K18" s="19">
        <f>SUMIF(atleti!$D$6:$D$48,$C18,atleti!Q$6:Q$48)</f>
        <v>0</v>
      </c>
      <c r="L18" s="18">
        <f t="shared" si="0"/>
        <v>2</v>
      </c>
    </row>
    <row r="19" spans="1:12">
      <c r="A19" s="19">
        <v>15</v>
      </c>
      <c r="B19" s="38" t="s">
        <v>165</v>
      </c>
      <c r="C19" s="39">
        <v>61</v>
      </c>
      <c r="D19" s="19" t="s">
        <v>9</v>
      </c>
      <c r="E19" s="17">
        <f>SUMIF(atleti!$D$6:$D$48,$C19,atleti!F$6:F$48)</f>
        <v>0</v>
      </c>
      <c r="F19" s="19">
        <f>SUMIF(atleti!$D$6:$D$48,$C19,atleti!H$6:H$48)</f>
        <v>2</v>
      </c>
      <c r="G19" s="19">
        <f>SUMIF(atleti!$D$6:$D$48,$C19,atleti!J$6:J$48)</f>
        <v>0</v>
      </c>
      <c r="H19" s="19">
        <f>SUMIF(atleti!$D$6:$D$48,$C19,atleti!K$6:K$48)</f>
        <v>0</v>
      </c>
      <c r="I19" s="19">
        <f>SUMIF(atleti!$D$6:$D$48,$C19,atleti!M$6:M$48)</f>
        <v>0</v>
      </c>
      <c r="J19" s="19">
        <f>SUMIF(atleti!$D$6:$D$48,$C19,atleti!P$6:P$48)</f>
        <v>0</v>
      </c>
      <c r="K19" s="19">
        <f>SUMIF(atleti!$D$6:$D$48,$C19,atleti!Q$6:Q$48)</f>
        <v>0</v>
      </c>
      <c r="L19" s="18">
        <f t="shared" si="0"/>
        <v>2</v>
      </c>
    </row>
    <row r="20" spans="1:1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2" ht="18">
      <c r="A21" s="57" t="s">
        <v>22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2.95" customHeight="1">
      <c r="A22" s="5"/>
      <c r="B22" s="6" t="s">
        <v>15</v>
      </c>
      <c r="C22" s="7" t="s">
        <v>44</v>
      </c>
      <c r="D22" s="7" t="s">
        <v>0</v>
      </c>
      <c r="E22" s="8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 t="s">
        <v>12</v>
      </c>
      <c r="L22" s="9" t="s">
        <v>13</v>
      </c>
    </row>
    <row r="23" spans="1:12">
      <c r="A23" s="19">
        <v>1</v>
      </c>
      <c r="B23" s="38" t="s">
        <v>29</v>
      </c>
      <c r="C23" s="39">
        <v>749</v>
      </c>
      <c r="D23" s="19" t="s">
        <v>10</v>
      </c>
      <c r="E23" s="17">
        <f>SUMIF(atleti!$D$52:$D$103,$C23,atleti!F$52:F$103)</f>
        <v>54</v>
      </c>
      <c r="F23" s="19">
        <f>SUMIF(atleti!$D$52:$D$103,$C23,atleti!H$52:H$103)</f>
        <v>53</v>
      </c>
      <c r="G23" s="19">
        <f>SUMIF(atleti!$D$52:$D$103,$C23,atleti!J$52:J$103)</f>
        <v>0</v>
      </c>
      <c r="H23" s="19">
        <f>SUMIF(atleti!$D$52:$D$103,$C23,atleti!K$52:K$103)</f>
        <v>0</v>
      </c>
      <c r="I23" s="19">
        <f>SUMIF(atleti!$D$52:$D$103,$C23,atleti!M$52:M$103)</f>
        <v>0</v>
      </c>
      <c r="J23" s="19">
        <f>SUMIF(atleti!$D$52:$D$103,$C23,atleti!P$52:P$103)</f>
        <v>0</v>
      </c>
      <c r="K23" s="19">
        <f>SUMIF(atleti!$D$52:$D$103,$C23,atleti!Q$52:Q$103)</f>
        <v>15</v>
      </c>
      <c r="L23" s="18">
        <f t="shared" ref="L23:L39" si="1">+E23+F23+G23+H23+I23+J23+K23</f>
        <v>122</v>
      </c>
    </row>
    <row r="24" spans="1:12">
      <c r="A24" s="19">
        <v>2</v>
      </c>
      <c r="B24" s="38" t="s">
        <v>30</v>
      </c>
      <c r="C24" s="42">
        <v>550</v>
      </c>
      <c r="D24" s="19" t="s">
        <v>9</v>
      </c>
      <c r="E24" s="17">
        <f>SUMIF(atleti!$D$52:$D$103,$C24,atleti!F$52:F$103)</f>
        <v>35</v>
      </c>
      <c r="F24" s="19">
        <f>SUMIF(atleti!$D$52:$D$103,$C24,atleti!H$52:H$103)</f>
        <v>43</v>
      </c>
      <c r="G24" s="19">
        <f>SUMIF(atleti!$D$52:$D$103,$C24,atleti!J$52:J$103)</f>
        <v>0</v>
      </c>
      <c r="H24" s="19">
        <f>SUMIF(atleti!$D$52:$D$103,$C24,atleti!K$52:K$103)</f>
        <v>0</v>
      </c>
      <c r="I24" s="19">
        <f>SUMIF(atleti!$D$52:$D$103,$C24,atleti!M$52:M$103)</f>
        <v>0</v>
      </c>
      <c r="J24" s="19">
        <f>SUMIF(atleti!$D$52:$D$103,$C24,atleti!P$52:P$103)</f>
        <v>0</v>
      </c>
      <c r="K24" s="19">
        <f>SUMIF(atleti!$D$52:$D$103,$C24,atleti!Q$52:Q$103)</f>
        <v>0</v>
      </c>
      <c r="L24" s="18">
        <f t="shared" si="1"/>
        <v>78</v>
      </c>
    </row>
    <row r="25" spans="1:12">
      <c r="A25" s="19">
        <v>3</v>
      </c>
      <c r="B25" s="38" t="s">
        <v>32</v>
      </c>
      <c r="C25" s="39">
        <v>955</v>
      </c>
      <c r="D25" s="19" t="s">
        <v>8</v>
      </c>
      <c r="E25" s="17">
        <f>SUMIF(atleti!$D$52:$D$103,$C25,atleti!F$52:F$103)</f>
        <v>29</v>
      </c>
      <c r="F25" s="19">
        <f>SUMIF(atleti!$D$52:$D$103,$C25,atleti!H$52:H$103)</f>
        <v>38</v>
      </c>
      <c r="G25" s="19">
        <f>SUMIF(atleti!$D$52:$D$103,$C25,atleti!J$52:J$103)</f>
        <v>0</v>
      </c>
      <c r="H25" s="19">
        <f>SUMIF(atleti!$D$52:$D$103,$C25,atleti!K$52:K$103)</f>
        <v>0</v>
      </c>
      <c r="I25" s="19">
        <f>SUMIF(atleti!$D$52:$D$103,$C25,atleti!M$52:M$103)</f>
        <v>0</v>
      </c>
      <c r="J25" s="19">
        <f>SUMIF(atleti!$D$52:$D$103,$C25,atleti!P$52:P$103)</f>
        <v>0</v>
      </c>
      <c r="K25" s="19">
        <f>SUMIF(atleti!$D$52:$D$103,$C25,atleti!Q$52:Q$103)</f>
        <v>6</v>
      </c>
      <c r="L25" s="18">
        <f t="shared" si="1"/>
        <v>73</v>
      </c>
    </row>
    <row r="26" spans="1:12">
      <c r="A26" s="19">
        <v>4</v>
      </c>
      <c r="B26" s="38" t="s">
        <v>33</v>
      </c>
      <c r="C26" s="39">
        <v>3051</v>
      </c>
      <c r="D26" s="19" t="s">
        <v>8</v>
      </c>
      <c r="E26" s="17">
        <f>SUMIF(atleti!$D$52:$D$103,$C26,atleti!F$52:F$103)</f>
        <v>25</v>
      </c>
      <c r="F26" s="19">
        <f>SUMIF(atleti!$D$52:$D$103,$C26,atleti!H$52:H$103)</f>
        <v>13</v>
      </c>
      <c r="G26" s="19">
        <f>SUMIF(atleti!$D$52:$D$103,$C26,atleti!J$52:J$103)</f>
        <v>0</v>
      </c>
      <c r="H26" s="19">
        <f>SUMIF(atleti!$D$52:$D$103,$C26,atleti!K$52:K$103)</f>
        <v>0</v>
      </c>
      <c r="I26" s="19">
        <f>SUMIF(atleti!$D$52:$D$103,$C26,atleti!M$52:M$103)</f>
        <v>0</v>
      </c>
      <c r="J26" s="19">
        <f>SUMIF(atleti!$D$52:$D$103,$C26,atleti!P$52:P$103)</f>
        <v>0</v>
      </c>
      <c r="K26" s="19">
        <f>SUMIF(atleti!$D$52:$D$103,$C26,atleti!Q$52:Q$103)</f>
        <v>12</v>
      </c>
      <c r="L26" s="18">
        <f t="shared" si="1"/>
        <v>50</v>
      </c>
    </row>
    <row r="27" spans="1:12">
      <c r="A27" s="19">
        <v>5</v>
      </c>
      <c r="B27" s="38" t="s">
        <v>51</v>
      </c>
      <c r="C27" s="39">
        <v>437</v>
      </c>
      <c r="D27" s="19" t="s">
        <v>8</v>
      </c>
      <c r="E27" s="17">
        <f>SUMIF(atleti!$D$52:$D$103,$C27,atleti!F$52:F$103)</f>
        <v>17</v>
      </c>
      <c r="F27" s="19">
        <f>SUMIF(atleti!$D$52:$D$103,$C27,atleti!H$52:H$103)</f>
        <v>21</v>
      </c>
      <c r="G27" s="19">
        <f>SUMIF(atleti!$D$52:$D$103,$C27,atleti!J$52:J$103)</f>
        <v>0</v>
      </c>
      <c r="H27" s="19">
        <f>SUMIF(atleti!$D$52:$D$103,$C27,atleti!K$52:K$103)</f>
        <v>0</v>
      </c>
      <c r="I27" s="19">
        <f>SUMIF(atleti!$D$52:$D$103,$C27,atleti!M$52:M$103)</f>
        <v>0</v>
      </c>
      <c r="J27" s="19">
        <f>SUMIF(atleti!$D$52:$D$103,$C27,atleti!P$52:P$103)</f>
        <v>0</v>
      </c>
      <c r="K27" s="19">
        <f>SUMIF(atleti!$D$52:$D$103,$C27,atleti!Q$52:Q$103)</f>
        <v>6</v>
      </c>
      <c r="L27" s="18">
        <f t="shared" si="1"/>
        <v>44</v>
      </c>
    </row>
    <row r="28" spans="1:12">
      <c r="A28" s="19">
        <v>6</v>
      </c>
      <c r="B28" s="38" t="s">
        <v>31</v>
      </c>
      <c r="C28" s="39">
        <v>376</v>
      </c>
      <c r="D28" s="19" t="s">
        <v>7</v>
      </c>
      <c r="E28" s="17">
        <f>SUMIF(atleti!$D$52:$D$103,$C28,atleti!F$52:F$103)</f>
        <v>20</v>
      </c>
      <c r="F28" s="19">
        <f>SUMIF(atleti!$D$52:$D$103,$C28,atleti!H$52:H$103)</f>
        <v>16</v>
      </c>
      <c r="G28" s="19">
        <f>SUMIF(atleti!$D$52:$D$103,$C28,atleti!J$52:J$103)</f>
        <v>0</v>
      </c>
      <c r="H28" s="19">
        <f>SUMIF(atleti!$D$52:$D$103,$C28,atleti!K$52:K$103)</f>
        <v>0</v>
      </c>
      <c r="I28" s="19">
        <f>SUMIF(atleti!$D$52:$D$103,$C28,atleti!M$52:M$103)</f>
        <v>0</v>
      </c>
      <c r="J28" s="19">
        <f>SUMIF(atleti!$D$52:$D$103,$C28,atleti!P$52:P$103)</f>
        <v>0</v>
      </c>
      <c r="K28" s="19">
        <f>SUMIF(atleti!$D$52:$D$103,$C28,atleti!Q$52:Q$103)</f>
        <v>6</v>
      </c>
      <c r="L28" s="18">
        <f t="shared" si="1"/>
        <v>42</v>
      </c>
    </row>
    <row r="29" spans="1:12">
      <c r="A29" s="19">
        <v>7</v>
      </c>
      <c r="B29" s="40" t="s">
        <v>150</v>
      </c>
      <c r="C29" s="19">
        <v>3414</v>
      </c>
      <c r="D29" s="19" t="s">
        <v>34</v>
      </c>
      <c r="E29" s="17">
        <f>SUMIF(atleti!$D$52:$D$103,$C29,atleti!F$52:F$103)</f>
        <v>21</v>
      </c>
      <c r="F29" s="19">
        <f>SUMIF(atleti!$D$52:$D$103,$C29,atleti!H$52:H$103)</f>
        <v>17</v>
      </c>
      <c r="G29" s="19">
        <f>SUMIF(atleti!$D$52:$D$103,$C29,atleti!J$52:J$103)</f>
        <v>0</v>
      </c>
      <c r="H29" s="19">
        <f>SUMIF(atleti!$D$52:$D$103,$C29,atleti!K$52:K$103)</f>
        <v>0</v>
      </c>
      <c r="I29" s="19">
        <f>SUMIF(atleti!$D$52:$D$103,$C29,atleti!M$52:M$103)</f>
        <v>0</v>
      </c>
      <c r="J29" s="19">
        <f>SUMIF(atleti!$D$52:$D$103,$C29,atleti!P$52:P$103)</f>
        <v>0</v>
      </c>
      <c r="K29" s="19">
        <f>SUMIF(atleti!$D$52:$D$103,$C29,atleti!Q$52:Q$103)</f>
        <v>0</v>
      </c>
      <c r="L29" s="18">
        <f t="shared" si="1"/>
        <v>38</v>
      </c>
    </row>
    <row r="30" spans="1:12">
      <c r="A30" s="19">
        <v>8</v>
      </c>
      <c r="B30" s="38" t="s">
        <v>141</v>
      </c>
      <c r="C30" s="39">
        <v>3342</v>
      </c>
      <c r="D30" s="19" t="s">
        <v>9</v>
      </c>
      <c r="E30" s="17">
        <f>SUMIF(atleti!$D$52:$D$103,$C30,atleti!F$52:F$103)</f>
        <v>18</v>
      </c>
      <c r="F30" s="19">
        <f>SUMIF(atleti!$D$52:$D$103,$C30,atleti!H$52:H$103)</f>
        <v>20</v>
      </c>
      <c r="G30" s="19">
        <f>SUMIF(atleti!$D$52:$D$103,$C30,atleti!J$52:J$103)</f>
        <v>0</v>
      </c>
      <c r="H30" s="19">
        <f>SUMIF(atleti!$D$52:$D$103,$C30,atleti!K$52:K$103)</f>
        <v>0</v>
      </c>
      <c r="I30" s="19">
        <f>SUMIF(atleti!$D$52:$D$103,$C30,atleti!M$52:M$103)</f>
        <v>0</v>
      </c>
      <c r="J30" s="19">
        <f>SUMIF(atleti!$D$52:$D$103,$C30,atleti!P$52:P$103)</f>
        <v>0</v>
      </c>
      <c r="K30" s="19">
        <f>SUMIF(atleti!$D$52:$D$103,$C30,atleti!Q$52:Q$103)</f>
        <v>0</v>
      </c>
      <c r="L30" s="18">
        <f t="shared" si="1"/>
        <v>38</v>
      </c>
    </row>
    <row r="31" spans="1:12">
      <c r="A31" s="19">
        <v>9</v>
      </c>
      <c r="B31" s="38" t="s">
        <v>73</v>
      </c>
      <c r="C31" s="39">
        <v>3324</v>
      </c>
      <c r="D31" s="19" t="s">
        <v>8</v>
      </c>
      <c r="E31" s="17">
        <f>SUMIF(atleti!$D$52:$D$103,$C31,atleti!F$52:F$103)</f>
        <v>16</v>
      </c>
      <c r="F31" s="19">
        <f>SUMIF(atleti!$D$52:$D$103,$C31,atleti!H$52:H$103)</f>
        <v>16</v>
      </c>
      <c r="G31" s="19">
        <f>SUMIF(atleti!$D$52:$D$103,$C31,atleti!J$52:J$103)</f>
        <v>0</v>
      </c>
      <c r="H31" s="19">
        <f>SUMIF(atleti!$D$52:$D$103,$C31,atleti!K$52:K$103)</f>
        <v>0</v>
      </c>
      <c r="I31" s="19">
        <f>SUMIF(atleti!$D$52:$D$103,$C31,atleti!M$52:M$103)</f>
        <v>0</v>
      </c>
      <c r="J31" s="19">
        <f>SUMIF(atleti!$D$52:$D$103,$C31,atleti!P$52:P$103)</f>
        <v>0</v>
      </c>
      <c r="K31" s="19">
        <f>SUMIF(atleti!$D$52:$D$103,$C31,atleti!Q$52:Q$103)</f>
        <v>6</v>
      </c>
      <c r="L31" s="18">
        <f t="shared" si="1"/>
        <v>38</v>
      </c>
    </row>
    <row r="32" spans="1:12">
      <c r="A32" s="19">
        <v>10</v>
      </c>
      <c r="B32" s="38" t="s">
        <v>57</v>
      </c>
      <c r="C32" s="39">
        <v>2938</v>
      </c>
      <c r="D32" s="19" t="s">
        <v>52</v>
      </c>
      <c r="E32" s="17">
        <f>SUMIF(atleti!$D$52:$D$103,$C32,atleti!F$52:F$103)</f>
        <v>19</v>
      </c>
      <c r="F32" s="19">
        <f>SUMIF(atleti!$D$52:$D$103,$C32,atleti!H$52:H$103)</f>
        <v>18</v>
      </c>
      <c r="G32" s="19">
        <f>SUMIF(atleti!$D$52:$D$103,$C32,atleti!J$52:J$103)</f>
        <v>0</v>
      </c>
      <c r="H32" s="19">
        <f>SUMIF(atleti!$D$52:$D$103,$C32,atleti!K$52:K$103)</f>
        <v>0</v>
      </c>
      <c r="I32" s="19">
        <f>SUMIF(atleti!$D$52:$D$103,$C32,atleti!M$52:M$103)</f>
        <v>0</v>
      </c>
      <c r="J32" s="19">
        <f>SUMIF(atleti!$D$52:$D$103,$C32,atleti!P$52:P$103)</f>
        <v>0</v>
      </c>
      <c r="K32" s="19">
        <f>SUMIF(atleti!$D$52:$D$103,$C32,atleti!Q$52:Q$103)</f>
        <v>0</v>
      </c>
      <c r="L32" s="18">
        <f t="shared" si="1"/>
        <v>37</v>
      </c>
    </row>
    <row r="33" spans="1:12">
      <c r="A33" s="19">
        <v>11</v>
      </c>
      <c r="B33" s="38" t="s">
        <v>157</v>
      </c>
      <c r="C33" s="39">
        <v>2882</v>
      </c>
      <c r="D33" s="19" t="s">
        <v>8</v>
      </c>
      <c r="E33" s="17">
        <f>SUMIF(atleti!$D$52:$D$103,$C33,atleti!F$52:F$103)</f>
        <v>12</v>
      </c>
      <c r="F33" s="19">
        <f>SUMIF(atleti!$D$52:$D$103,$C33,atleti!H$52:H$103)</f>
        <v>0</v>
      </c>
      <c r="G33" s="19">
        <f>SUMIF(atleti!$D$52:$D$103,$C33,atleti!J$52:J$103)</f>
        <v>0</v>
      </c>
      <c r="H33" s="19">
        <f>SUMIF(atleti!$D$52:$D$103,$C33,atleti!K$52:K$103)</f>
        <v>0</v>
      </c>
      <c r="I33" s="19">
        <f>SUMIF(atleti!$D$52:$D$103,$C33,atleti!M$52:M$103)</f>
        <v>0</v>
      </c>
      <c r="J33" s="19">
        <f>SUMIF(atleti!$D$52:$D$103,$C33,atleti!P$52:P$103)</f>
        <v>0</v>
      </c>
      <c r="K33" s="19">
        <f>SUMIF(atleti!$D$52:$D$103,$C33,atleti!Q$52:Q$103)</f>
        <v>0</v>
      </c>
      <c r="L33" s="18">
        <f t="shared" si="1"/>
        <v>12</v>
      </c>
    </row>
    <row r="34" spans="1:12">
      <c r="A34" s="19">
        <v>12</v>
      </c>
      <c r="B34" s="40" t="s">
        <v>61</v>
      </c>
      <c r="C34" s="19">
        <v>2695</v>
      </c>
      <c r="D34" s="19" t="s">
        <v>10</v>
      </c>
      <c r="E34" s="17">
        <f>SUMIF(atleti!$D$52:$D$103,$C34,atleti!F$52:F$103)</f>
        <v>6</v>
      </c>
      <c r="F34" s="19">
        <f>SUMIF(atleti!$D$52:$D$103,$C34,atleti!H$52:H$103)</f>
        <v>2</v>
      </c>
      <c r="G34" s="19">
        <f>SUMIF(atleti!$D$52:$D$103,$C34,atleti!J$52:J$103)</f>
        <v>0</v>
      </c>
      <c r="H34" s="19">
        <f>SUMIF(atleti!$D$52:$D$103,$C34,atleti!K$52:K$103)</f>
        <v>0</v>
      </c>
      <c r="I34" s="19">
        <f>SUMIF(atleti!$D$52:$D$103,$C34,atleti!M$52:M$103)</f>
        <v>0</v>
      </c>
      <c r="J34" s="19">
        <f>SUMIF(atleti!$D$52:$D$103,$C34,atleti!P$52:P$103)</f>
        <v>0</v>
      </c>
      <c r="K34" s="19">
        <f>SUMIF(atleti!$D$52:$D$103,$C34,atleti!Q$52:Q$103)</f>
        <v>0</v>
      </c>
      <c r="L34" s="18">
        <f t="shared" si="1"/>
        <v>8</v>
      </c>
    </row>
    <row r="35" spans="1:12">
      <c r="A35" s="19">
        <v>13</v>
      </c>
      <c r="B35" s="38" t="s">
        <v>114</v>
      </c>
      <c r="C35" s="39">
        <v>3340</v>
      </c>
      <c r="D35" s="19" t="s">
        <v>38</v>
      </c>
      <c r="E35" s="17">
        <f>SUMIF(atleti!$D$52:$D$103,$C35,atleti!F$52:F$103)</f>
        <v>1</v>
      </c>
      <c r="F35" s="19">
        <f>SUMIF(atleti!$D$52:$D$103,$C35,atleti!H$52:H$103)</f>
        <v>7</v>
      </c>
      <c r="G35" s="19">
        <f>SUMIF(atleti!$D$52:$D$103,$C35,atleti!J$52:J$103)</f>
        <v>0</v>
      </c>
      <c r="H35" s="19">
        <f>SUMIF(atleti!$D$52:$D$103,$C35,atleti!K$52:K$103)</f>
        <v>0</v>
      </c>
      <c r="I35" s="19">
        <f>SUMIF(atleti!$D$52:$D$103,$C35,atleti!M$52:M$103)</f>
        <v>0</v>
      </c>
      <c r="J35" s="19">
        <f>SUMIF(atleti!$D$52:$D$103,$C35,atleti!P$52:P$103)</f>
        <v>0</v>
      </c>
      <c r="K35" s="19">
        <f>SUMIF(atleti!$D$52:$D$103,$C35,atleti!Q$52:Q$103)</f>
        <v>0</v>
      </c>
      <c r="L35" s="18">
        <f t="shared" si="1"/>
        <v>8</v>
      </c>
    </row>
    <row r="36" spans="1:12">
      <c r="A36" s="19">
        <v>14</v>
      </c>
      <c r="B36" s="38" t="s">
        <v>165</v>
      </c>
      <c r="C36" s="39">
        <v>61</v>
      </c>
      <c r="D36" s="19" t="s">
        <v>9</v>
      </c>
      <c r="E36" s="17">
        <f>SUMIF(atleti!$D$52:$D$103,$C36,atleti!F$52:F$103)</f>
        <v>0</v>
      </c>
      <c r="F36" s="19">
        <f>SUMIF(atleti!$D$52:$D$103,$C36,atleti!H$52:H$103)</f>
        <v>6</v>
      </c>
      <c r="G36" s="19">
        <f>SUMIF(atleti!$D$52:$D$103,$C36,atleti!J$52:J$103)</f>
        <v>0</v>
      </c>
      <c r="H36" s="19">
        <f>SUMIF(atleti!$D$52:$D$103,$C36,atleti!K$52:K$103)</f>
        <v>0</v>
      </c>
      <c r="I36" s="19">
        <f>SUMIF(atleti!$D$52:$D$103,$C36,atleti!M$52:M$103)</f>
        <v>0</v>
      </c>
      <c r="J36" s="19">
        <f>SUMIF(atleti!$D$52:$D$103,$C36,atleti!P$52:P$103)</f>
        <v>0</v>
      </c>
      <c r="K36" s="19">
        <f>SUMIF(atleti!$D$52:$D$103,$C36,atleti!Q$52:Q$103)</f>
        <v>0</v>
      </c>
      <c r="L36" s="18">
        <f t="shared" si="1"/>
        <v>6</v>
      </c>
    </row>
    <row r="37" spans="1:12">
      <c r="A37" s="19">
        <v>15</v>
      </c>
      <c r="B37" s="38" t="s">
        <v>62</v>
      </c>
      <c r="C37" s="39">
        <v>2104</v>
      </c>
      <c r="D37" s="19" t="s">
        <v>8</v>
      </c>
      <c r="E37" s="17">
        <f>SUMIF(atleti!$D$52:$D$103,$C37,atleti!F$52:F$103)</f>
        <v>2</v>
      </c>
      <c r="F37" s="19">
        <f>SUMIF(atleti!$D$52:$D$103,$C37,atleti!H$52:H$103)</f>
        <v>4</v>
      </c>
      <c r="G37" s="19">
        <f>SUMIF(atleti!$D$52:$D$103,$C37,atleti!J$52:J$103)</f>
        <v>0</v>
      </c>
      <c r="H37" s="19">
        <f>SUMIF(atleti!$D$52:$D$103,$C37,atleti!K$52:K$103)</f>
        <v>0</v>
      </c>
      <c r="I37" s="19">
        <f>SUMIF(atleti!$D$52:$D$103,$C37,atleti!M$52:M$103)</f>
        <v>0</v>
      </c>
      <c r="J37" s="19">
        <f>SUMIF(atleti!$D$52:$D$103,$C37,atleti!P$52:P$103)</f>
        <v>0</v>
      </c>
      <c r="K37" s="19">
        <f>SUMIF(atleti!$D$52:$D$103,$C37,atleti!Q$52:Q$103)</f>
        <v>0</v>
      </c>
      <c r="L37" s="18">
        <f t="shared" si="1"/>
        <v>6</v>
      </c>
    </row>
    <row r="38" spans="1:12">
      <c r="A38" s="19">
        <v>16</v>
      </c>
      <c r="B38" s="38" t="s">
        <v>166</v>
      </c>
      <c r="C38" s="39">
        <v>328</v>
      </c>
      <c r="D38" s="19" t="s">
        <v>8</v>
      </c>
      <c r="E38" s="17">
        <f>SUMIF(atleti!$D$52:$D$103,$C38,atleti!F$52:F$103)</f>
        <v>0</v>
      </c>
      <c r="F38" s="19">
        <f>SUMIF(atleti!$D$52:$D$103,$C38,atleti!H$52:H$103)</f>
        <v>3</v>
      </c>
      <c r="G38" s="19">
        <f>SUMIF(atleti!$D$52:$D$103,$C38,atleti!J$52:J$103)</f>
        <v>0</v>
      </c>
      <c r="H38" s="19">
        <f>SUMIF(atleti!$D$52:$D$103,$C38,atleti!K$52:K$103)</f>
        <v>0</v>
      </c>
      <c r="I38" s="19">
        <f>SUMIF(atleti!$D$52:$D$103,$C38,atleti!M$52:M$103)</f>
        <v>0</v>
      </c>
      <c r="J38" s="19">
        <f>SUMIF(atleti!$D$52:$D$103,$C38,atleti!P$52:P$103)</f>
        <v>0</v>
      </c>
      <c r="K38" s="19">
        <f>SUMIF(atleti!$D$52:$D$103,$C38,atleti!Q$52:Q$103)</f>
        <v>0</v>
      </c>
      <c r="L38" s="18">
        <f t="shared" si="1"/>
        <v>3</v>
      </c>
    </row>
    <row r="39" spans="1:12">
      <c r="A39" s="19">
        <v>17</v>
      </c>
      <c r="B39" s="38" t="s">
        <v>95</v>
      </c>
      <c r="C39" s="39">
        <v>949</v>
      </c>
      <c r="D39" s="19" t="s">
        <v>7</v>
      </c>
      <c r="E39" s="17">
        <f>SUMIF(atleti!$D$52:$D$103,$C39,atleti!F$52:F$103)</f>
        <v>1</v>
      </c>
      <c r="F39" s="19">
        <f>SUMIF(atleti!$D$52:$D$103,$C39,atleti!H$52:H$103)</f>
        <v>0</v>
      </c>
      <c r="G39" s="19">
        <f>SUMIF(atleti!$D$52:$D$103,$C39,atleti!J$52:J$103)</f>
        <v>0</v>
      </c>
      <c r="H39" s="19">
        <f>SUMIF(atleti!$D$52:$D$103,$C39,atleti!K$52:K$103)</f>
        <v>0</v>
      </c>
      <c r="I39" s="19">
        <f>SUMIF(atleti!$D$52:$D$103,$C39,atleti!M$52:M$103)</f>
        <v>0</v>
      </c>
      <c r="J39" s="19">
        <f>SUMIF(atleti!$D$52:$D$103,$C39,atleti!P$52:P$103)</f>
        <v>0</v>
      </c>
      <c r="K39" s="19">
        <f>SUMIF(atleti!$D$52:$D$103,$C39,atleti!Q$52:Q$103)</f>
        <v>0</v>
      </c>
      <c r="L39" s="18">
        <f t="shared" si="1"/>
        <v>1</v>
      </c>
    </row>
    <row r="40" spans="1:1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ht="18">
      <c r="A41" s="57" t="s">
        <v>23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  <row r="42" spans="1:12" ht="12.95" customHeight="1">
      <c r="A42" s="5"/>
      <c r="B42" s="6" t="s">
        <v>15</v>
      </c>
      <c r="C42" s="7" t="s">
        <v>44</v>
      </c>
      <c r="D42" s="7" t="s">
        <v>0</v>
      </c>
      <c r="E42" s="8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 t="s">
        <v>12</v>
      </c>
      <c r="L42" s="9" t="s">
        <v>13</v>
      </c>
    </row>
    <row r="43" spans="1:12">
      <c r="A43" s="19">
        <v>1</v>
      </c>
      <c r="B43" s="38" t="s">
        <v>30</v>
      </c>
      <c r="C43" s="39">
        <v>550</v>
      </c>
      <c r="D43" s="19" t="s">
        <v>9</v>
      </c>
      <c r="E43" s="17">
        <f>SUMIF(atleti!$D$107:$D$156,$C43,atleti!F$107:F$156)</f>
        <v>50</v>
      </c>
      <c r="F43" s="19">
        <f>SUMIF(atleti!$D$107:$D$156,$C43,atleti!H$107:H$156)</f>
        <v>68</v>
      </c>
      <c r="G43" s="19">
        <f>SUMIF(atleti!$D$107:$D$156,$C43,atleti!J$107:J$156)</f>
        <v>0</v>
      </c>
      <c r="H43" s="19">
        <f>SUMIF(atleti!$D$107:$D$156,$C43,atleti!K$107:K$156)</f>
        <v>0</v>
      </c>
      <c r="I43" s="19">
        <f>SUMIF(atleti!$D$107:$D$156,$C43,atleti!M$107:M$156)</f>
        <v>0</v>
      </c>
      <c r="J43" s="19">
        <f>SUMIF(atleti!$D$107:$D$156,$C43,atleti!P$107:P$156)</f>
        <v>0</v>
      </c>
      <c r="K43" s="19">
        <f>SUMIF(atleti!$D$107:$D$156,$C43,atleti!Q$107:Q$156)</f>
        <v>24</v>
      </c>
      <c r="L43" s="18">
        <f t="shared" ref="L43:L56" si="2">+E43+F43+G43+H43+I43+J43+K43</f>
        <v>142</v>
      </c>
    </row>
    <row r="44" spans="1:12">
      <c r="A44" s="19">
        <v>2</v>
      </c>
      <c r="B44" s="38" t="s">
        <v>29</v>
      </c>
      <c r="C44" s="39">
        <v>749</v>
      </c>
      <c r="D44" s="19" t="s">
        <v>10</v>
      </c>
      <c r="E44" s="17">
        <f>SUMIF(atleti!$D$107:$D$156,$C44,atleti!F$107:F$156)</f>
        <v>47</v>
      </c>
      <c r="F44" s="19">
        <f>SUMIF(atleti!$D$107:$D$156,$C44,atleti!H$107:H$156)</f>
        <v>48</v>
      </c>
      <c r="G44" s="19">
        <f>SUMIF(atleti!$D$107:$D$156,$C44,atleti!J$107:J$156)</f>
        <v>0</v>
      </c>
      <c r="H44" s="19">
        <f>SUMIF(atleti!$D$107:$D$156,$C44,atleti!K$107:K$156)</f>
        <v>0</v>
      </c>
      <c r="I44" s="19">
        <f>SUMIF(atleti!$D$107:$D$156,$C44,atleti!M$107:M$156)</f>
        <v>0</v>
      </c>
      <c r="J44" s="19">
        <f>SUMIF(atleti!$D$107:$D$156,$C44,atleti!P$107:P$156)</f>
        <v>0</v>
      </c>
      <c r="K44" s="19">
        <f>SUMIF(atleti!$D$107:$D$156,$C44,atleti!Q$107:Q$156)</f>
        <v>18</v>
      </c>
      <c r="L44" s="18">
        <f t="shared" si="2"/>
        <v>113</v>
      </c>
    </row>
    <row r="45" spans="1:12">
      <c r="A45" s="19">
        <v>3</v>
      </c>
      <c r="B45" s="40" t="s">
        <v>150</v>
      </c>
      <c r="C45" s="17">
        <v>3414</v>
      </c>
      <c r="D45" s="19" t="s">
        <v>34</v>
      </c>
      <c r="E45" s="17">
        <f>SUMIF(atleti!$D$107:$D$156,$C45,atleti!F$107:F$156)</f>
        <v>22</v>
      </c>
      <c r="F45" s="19">
        <f>SUMIF(atleti!$D$107:$D$156,$C45,atleti!H$107:H$156)</f>
        <v>41</v>
      </c>
      <c r="G45" s="19">
        <f>SUMIF(atleti!$D$107:$D$156,$C45,atleti!J$107:J$156)</f>
        <v>0</v>
      </c>
      <c r="H45" s="19">
        <f>SUMIF(atleti!$D$107:$D$156,$C45,atleti!K$107:K$156)</f>
        <v>0</v>
      </c>
      <c r="I45" s="19">
        <f>SUMIF(atleti!$D$107:$D$156,$C45,atleti!M$107:M$156)</f>
        <v>0</v>
      </c>
      <c r="J45" s="19">
        <f>SUMIF(atleti!$D$107:$D$156,$C45,atleti!P$107:P$156)</f>
        <v>0</v>
      </c>
      <c r="K45" s="19">
        <f>SUMIF(atleti!$D$107:$D$156,$C45,atleti!Q$107:Q$156)</f>
        <v>0</v>
      </c>
      <c r="L45" s="18">
        <f t="shared" si="2"/>
        <v>63</v>
      </c>
    </row>
    <row r="46" spans="1:12">
      <c r="A46" s="19">
        <v>4</v>
      </c>
      <c r="B46" s="38" t="s">
        <v>33</v>
      </c>
      <c r="C46" s="39">
        <v>3051</v>
      </c>
      <c r="D46" s="19" t="s">
        <v>8</v>
      </c>
      <c r="E46" s="17">
        <f>SUMIF(atleti!$D$107:$D$156,$C46,atleti!F$107:F$156)</f>
        <v>30</v>
      </c>
      <c r="F46" s="19">
        <f>SUMIF(atleti!$D$107:$D$156,$C46,atleti!H$107:H$156)</f>
        <v>22</v>
      </c>
      <c r="G46" s="19">
        <f>SUMIF(atleti!$D$107:$D$156,$C46,atleti!J$107:J$156)</f>
        <v>0</v>
      </c>
      <c r="H46" s="19">
        <f>SUMIF(atleti!$D$107:$D$156,$C46,atleti!K$107:K$156)</f>
        <v>0</v>
      </c>
      <c r="I46" s="19">
        <f>SUMIF(atleti!$D$107:$D$156,$C46,atleti!M$107:M$156)</f>
        <v>0</v>
      </c>
      <c r="J46" s="19">
        <f>SUMIF(atleti!$D$107:$D$156,$C46,atleti!P$107:P$156)</f>
        <v>0</v>
      </c>
      <c r="K46" s="19">
        <f>SUMIF(atleti!$D$107:$D$156,$C46,atleti!Q$107:Q$156)</f>
        <v>6</v>
      </c>
      <c r="L46" s="18">
        <f t="shared" si="2"/>
        <v>58</v>
      </c>
    </row>
    <row r="47" spans="1:12">
      <c r="A47" s="19">
        <v>5</v>
      </c>
      <c r="B47" s="40" t="s">
        <v>61</v>
      </c>
      <c r="C47" s="19">
        <v>2695</v>
      </c>
      <c r="D47" s="19" t="s">
        <v>10</v>
      </c>
      <c r="E47" s="17">
        <f>SUMIF(atleti!$D$107:$D$156,$C47,atleti!F$107:F$156)</f>
        <v>21</v>
      </c>
      <c r="F47" s="19">
        <f>SUMIF(atleti!$D$107:$D$156,$C47,atleti!H$107:H$156)</f>
        <v>27</v>
      </c>
      <c r="G47" s="19">
        <f>SUMIF(atleti!$D$107:$D$156,$C47,atleti!J$107:J$156)</f>
        <v>0</v>
      </c>
      <c r="H47" s="19">
        <f>SUMIF(atleti!$D$107:$D$156,$C47,atleti!K$107:K$156)</f>
        <v>0</v>
      </c>
      <c r="I47" s="19">
        <f>SUMIF(atleti!$D$107:$D$156,$C47,atleti!M$107:M$156)</f>
        <v>0</v>
      </c>
      <c r="J47" s="19">
        <f>SUMIF(atleti!$D$107:$D$156,$C47,atleti!P$107:P$156)</f>
        <v>0</v>
      </c>
      <c r="K47" s="19">
        <f>SUMIF(atleti!$D$107:$D$156,$C47,atleti!Q$107:Q$156)</f>
        <v>0</v>
      </c>
      <c r="L47" s="18">
        <f t="shared" si="2"/>
        <v>48</v>
      </c>
    </row>
    <row r="48" spans="1:12">
      <c r="A48" s="19">
        <v>6</v>
      </c>
      <c r="B48" s="38" t="s">
        <v>32</v>
      </c>
      <c r="C48" s="39">
        <v>955</v>
      </c>
      <c r="D48" s="19" t="s">
        <v>8</v>
      </c>
      <c r="E48" s="17">
        <f>SUMIF(atleti!$D$107:$D$156,$C48,atleti!F$107:F$156)</f>
        <v>12</v>
      </c>
      <c r="F48" s="19">
        <f>SUMIF(atleti!$D$107:$D$156,$C48,atleti!H$107:H$156)</f>
        <v>20</v>
      </c>
      <c r="G48" s="19">
        <f>SUMIF(atleti!$D$107:$D$156,$C48,atleti!J$107:J$156)</f>
        <v>0</v>
      </c>
      <c r="H48" s="19">
        <f>SUMIF(atleti!$D$107:$D$156,$C48,atleti!K$107:K$156)</f>
        <v>0</v>
      </c>
      <c r="I48" s="19">
        <f>SUMIF(atleti!$D$107:$D$156,$C48,atleti!M$107:M$156)</f>
        <v>0</v>
      </c>
      <c r="J48" s="19">
        <f>SUMIF(atleti!$D$107:$D$156,$C48,atleti!P$107:P$156)</f>
        <v>0</v>
      </c>
      <c r="K48" s="19">
        <f>SUMIF(atleti!$D$107:$D$156,$C48,atleti!Q$107:Q$156)</f>
        <v>6</v>
      </c>
      <c r="L48" s="18">
        <f t="shared" si="2"/>
        <v>38</v>
      </c>
    </row>
    <row r="49" spans="1:12">
      <c r="A49" s="19">
        <v>7</v>
      </c>
      <c r="B49" s="38" t="s">
        <v>73</v>
      </c>
      <c r="C49" s="39">
        <v>3324</v>
      </c>
      <c r="D49" s="19" t="s">
        <v>8</v>
      </c>
      <c r="E49" s="17">
        <f>SUMIF(atleti!$D$107:$D$156,$C49,atleti!F$107:F$156)</f>
        <v>16</v>
      </c>
      <c r="F49" s="19">
        <f>SUMIF(atleti!$D$107:$D$156,$C49,atleti!H$107:H$156)</f>
        <v>18</v>
      </c>
      <c r="G49" s="19">
        <f>SUMIF(atleti!$D$107:$D$156,$C49,atleti!J$107:J$156)</f>
        <v>0</v>
      </c>
      <c r="H49" s="19">
        <f>SUMIF(atleti!$D$107:$D$156,$C49,atleti!K$107:K$156)</f>
        <v>0</v>
      </c>
      <c r="I49" s="19">
        <f>SUMIF(atleti!$D$107:$D$156,$C49,atleti!M$107:M$156)</f>
        <v>0</v>
      </c>
      <c r="J49" s="19">
        <f>SUMIF(atleti!$D$107:$D$156,$C49,atleti!P$107:P$156)</f>
        <v>0</v>
      </c>
      <c r="K49" s="19">
        <f>SUMIF(atleti!$D$107:$D$156,$C49,atleti!Q$107:Q$156)</f>
        <v>0</v>
      </c>
      <c r="L49" s="18">
        <f t="shared" si="2"/>
        <v>34</v>
      </c>
    </row>
    <row r="50" spans="1:12">
      <c r="A50" s="19">
        <v>8</v>
      </c>
      <c r="B50" s="38" t="s">
        <v>51</v>
      </c>
      <c r="C50" s="39">
        <v>437</v>
      </c>
      <c r="D50" s="19" t="s">
        <v>8</v>
      </c>
      <c r="E50" s="17">
        <f>SUMIF(atleti!$D$107:$D$156,$C50,atleti!F$107:F$156)</f>
        <v>13</v>
      </c>
      <c r="F50" s="19">
        <f>SUMIF(atleti!$D$107:$D$156,$C50,atleti!H$107:H$156)</f>
        <v>9</v>
      </c>
      <c r="G50" s="19">
        <f>SUMIF(atleti!$D$107:$D$156,$C50,atleti!J$107:J$156)</f>
        <v>0</v>
      </c>
      <c r="H50" s="19">
        <f>SUMIF(atleti!$D$107:$D$156,$C50,atleti!K$107:K$156)</f>
        <v>0</v>
      </c>
      <c r="I50" s="19">
        <f>SUMIF(atleti!$D$107:$D$156,$C50,atleti!M$107:M$156)</f>
        <v>0</v>
      </c>
      <c r="J50" s="19">
        <f>SUMIF(atleti!$D$107:$D$156,$C50,atleti!P$107:P$156)</f>
        <v>0</v>
      </c>
      <c r="K50" s="19">
        <f>SUMIF(atleti!$D$107:$D$156,$C50,atleti!Q$107:Q$156)</f>
        <v>3</v>
      </c>
      <c r="L50" s="18">
        <f t="shared" si="2"/>
        <v>25</v>
      </c>
    </row>
    <row r="51" spans="1:12">
      <c r="A51" s="19">
        <v>9</v>
      </c>
      <c r="B51" s="38" t="s">
        <v>157</v>
      </c>
      <c r="C51" s="39">
        <v>2882</v>
      </c>
      <c r="D51" s="19" t="s">
        <v>8</v>
      </c>
      <c r="E51" s="17">
        <f>SUMIF(atleti!$D$107:$D$156,$C51,atleti!F$107:F$156)</f>
        <v>20</v>
      </c>
      <c r="F51" s="19">
        <f>SUMIF(atleti!$D$107:$D$156,$C51,atleti!H$107:H$156)</f>
        <v>0</v>
      </c>
      <c r="G51" s="19">
        <f>SUMIF(atleti!$D$107:$D$156,$C51,atleti!J$107:J$156)</f>
        <v>0</v>
      </c>
      <c r="H51" s="19">
        <f>SUMIF(atleti!$D$107:$D$156,$C51,atleti!K$107:K$156)</f>
        <v>0</v>
      </c>
      <c r="I51" s="19">
        <f>SUMIF(atleti!$D$107:$D$156,$C51,atleti!M$107:M$156)</f>
        <v>0</v>
      </c>
      <c r="J51" s="19">
        <f>SUMIF(atleti!$D$107:$D$156,$C51,atleti!P$107:P$156)</f>
        <v>0</v>
      </c>
      <c r="K51" s="19">
        <f>SUMIF(atleti!$D$107:$D$156,$C51,atleti!Q$107:Q$156)</f>
        <v>3</v>
      </c>
      <c r="L51" s="18">
        <f t="shared" si="2"/>
        <v>23</v>
      </c>
    </row>
    <row r="52" spans="1:12">
      <c r="A52" s="19">
        <v>10</v>
      </c>
      <c r="B52" s="38" t="s">
        <v>62</v>
      </c>
      <c r="C52" s="39">
        <v>2104</v>
      </c>
      <c r="D52" s="19" t="s">
        <v>8</v>
      </c>
      <c r="E52" s="17">
        <f>SUMIF(atleti!$D$107:$D$156,$C52,atleti!F$107:F$156)</f>
        <v>13</v>
      </c>
      <c r="F52" s="19">
        <f>SUMIF(atleti!$D$107:$D$156,$C52,atleti!H$107:H$156)</f>
        <v>5</v>
      </c>
      <c r="G52" s="19">
        <f>SUMIF(atleti!$D$107:$D$156,$C52,atleti!J$107:J$156)</f>
        <v>0</v>
      </c>
      <c r="H52" s="19">
        <f>SUMIF(atleti!$D$107:$D$156,$C52,atleti!K$107:K$156)</f>
        <v>0</v>
      </c>
      <c r="I52" s="19">
        <f>SUMIF(atleti!$D$107:$D$156,$C52,atleti!M$107:M$156)</f>
        <v>0</v>
      </c>
      <c r="J52" s="19">
        <f>SUMIF(atleti!$D$107:$D$156,$C52,atleti!P$107:P$156)</f>
        <v>0</v>
      </c>
      <c r="K52" s="19">
        <f>SUMIF(atleti!$D$107:$D$156,$C52,atleti!Q$107:Q$156)</f>
        <v>0</v>
      </c>
      <c r="L52" s="18">
        <f t="shared" si="2"/>
        <v>18</v>
      </c>
    </row>
    <row r="53" spans="1:12">
      <c r="A53" s="19">
        <v>11</v>
      </c>
      <c r="B53" s="38" t="s">
        <v>95</v>
      </c>
      <c r="C53" s="39">
        <v>949</v>
      </c>
      <c r="D53" s="19" t="s">
        <v>7</v>
      </c>
      <c r="E53" s="17">
        <f>SUMIF(atleti!$D$107:$D$156,$C53,atleti!F$107:F$156)</f>
        <v>11</v>
      </c>
      <c r="F53" s="19">
        <f>SUMIF(atleti!$D$107:$D$156,$C53,atleti!H$107:H$156)</f>
        <v>6</v>
      </c>
      <c r="G53" s="19">
        <f>SUMIF(atleti!$D$107:$D$156,$C53,atleti!J$107:J$156)</f>
        <v>0</v>
      </c>
      <c r="H53" s="19">
        <f>SUMIF(atleti!$D$107:$D$156,$C53,atleti!K$107:K$156)</f>
        <v>0</v>
      </c>
      <c r="I53" s="19">
        <f>SUMIF(atleti!$D$107:$D$156,$C53,atleti!M$107:M$156)</f>
        <v>0</v>
      </c>
      <c r="J53" s="19">
        <f>SUMIF(atleti!$D$107:$D$156,$C53,atleti!P$107:P$156)</f>
        <v>0</v>
      </c>
      <c r="K53" s="19">
        <f>SUMIF(atleti!$D$107:$D$156,$C53,atleti!Q$107:Q$156)</f>
        <v>0</v>
      </c>
      <c r="L53" s="18">
        <f t="shared" si="2"/>
        <v>17</v>
      </c>
    </row>
    <row r="54" spans="1:12">
      <c r="A54" s="19">
        <v>12</v>
      </c>
      <c r="B54" s="38" t="s">
        <v>57</v>
      </c>
      <c r="C54" s="39">
        <v>2938</v>
      </c>
      <c r="D54" s="19" t="s">
        <v>52</v>
      </c>
      <c r="E54" s="17">
        <f>SUMIF(atleti!$D$107:$D$156,$C54,atleti!F$107:F$156)</f>
        <v>7</v>
      </c>
      <c r="F54" s="19">
        <f>SUMIF(atleti!$D$107:$D$156,$C54,atleti!H$107:H$156)</f>
        <v>9</v>
      </c>
      <c r="G54" s="19">
        <f>SUMIF(atleti!$D$107:$D$156,$C54,atleti!J$107:J$156)</f>
        <v>0</v>
      </c>
      <c r="H54" s="19">
        <f>SUMIF(atleti!$D$107:$D$156,$C54,atleti!K$107:K$156)</f>
        <v>0</v>
      </c>
      <c r="I54" s="19">
        <f>SUMIF(atleti!$D$107:$D$156,$C54,atleti!M$107:M$156)</f>
        <v>0</v>
      </c>
      <c r="J54" s="19">
        <f>SUMIF(atleti!$D$107:$D$156,$C54,atleti!P$107:P$156)</f>
        <v>0</v>
      </c>
      <c r="K54" s="19">
        <f>SUMIF(atleti!$D$107:$D$156,$C54,atleti!Q$107:Q$156)</f>
        <v>0</v>
      </c>
      <c r="L54" s="18">
        <f t="shared" si="2"/>
        <v>16</v>
      </c>
    </row>
    <row r="55" spans="1:12">
      <c r="A55" s="19">
        <v>13</v>
      </c>
      <c r="B55" s="38" t="s">
        <v>114</v>
      </c>
      <c r="C55" s="39">
        <v>3340</v>
      </c>
      <c r="D55" s="19" t="s">
        <v>38</v>
      </c>
      <c r="E55" s="17">
        <f>SUMIF(atleti!$D$107:$D$156,$C55,atleti!F$107:F$156)</f>
        <v>0</v>
      </c>
      <c r="F55" s="19">
        <f>SUMIF(atleti!$D$107:$D$156,$C55,atleti!H$107:H$156)</f>
        <v>6</v>
      </c>
      <c r="G55" s="19">
        <f>SUMIF(atleti!$D$107:$D$156,$C55,atleti!J$107:J$156)</f>
        <v>0</v>
      </c>
      <c r="H55" s="19">
        <f>SUMIF(atleti!$D$107:$D$156,$C55,atleti!K$107:K$156)</f>
        <v>0</v>
      </c>
      <c r="I55" s="19">
        <f>SUMIF(atleti!$D$107:$D$156,$C55,atleti!M$107:M$156)</f>
        <v>0</v>
      </c>
      <c r="J55" s="19">
        <f>SUMIF(atleti!$D$107:$D$156,$C55,atleti!P$107:P$156)</f>
        <v>0</v>
      </c>
      <c r="K55" s="19">
        <f>SUMIF(atleti!$D$107:$D$156,$C55,atleti!Q$107:Q$156)</f>
        <v>0</v>
      </c>
      <c r="L55" s="18">
        <f t="shared" si="2"/>
        <v>6</v>
      </c>
    </row>
    <row r="56" spans="1:12">
      <c r="A56" s="19">
        <v>14</v>
      </c>
      <c r="B56" s="38" t="s">
        <v>172</v>
      </c>
      <c r="C56" s="39">
        <v>665</v>
      </c>
      <c r="D56" s="19" t="s">
        <v>9</v>
      </c>
      <c r="E56" s="17">
        <f>SUMIF(atleti!$D$107:$D$156,$C56,atleti!F$107:F$156)</f>
        <v>0</v>
      </c>
      <c r="F56" s="19">
        <f>SUMIF(atleti!$D$107:$D$156,$C56,atleti!H$107:H$156)</f>
        <v>1</v>
      </c>
      <c r="G56" s="19">
        <f>SUMIF(atleti!$D$107:$D$156,$C56,atleti!J$107:J$156)</f>
        <v>0</v>
      </c>
      <c r="H56" s="19">
        <f>SUMIF(atleti!$D$107:$D$156,$C56,atleti!K$107:K$156)</f>
        <v>0</v>
      </c>
      <c r="I56" s="19">
        <f>SUMIF(atleti!$D$107:$D$156,$C56,atleti!M$107:M$156)</f>
        <v>0</v>
      </c>
      <c r="J56" s="19">
        <f>SUMIF(atleti!$D$107:$D$156,$C56,atleti!P$107:P$156)</f>
        <v>0</v>
      </c>
      <c r="K56" s="19">
        <f>SUMIF(atleti!$D$107:$D$156,$C56,atleti!Q$107:Q$156)</f>
        <v>0</v>
      </c>
      <c r="L56" s="18">
        <f t="shared" si="2"/>
        <v>1</v>
      </c>
    </row>
    <row r="57" spans="1:12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6"/>
    </row>
    <row r="58" spans="1:12" ht="18">
      <c r="A58" s="57" t="s">
        <v>40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12.95" customHeight="1">
      <c r="A59" s="5"/>
      <c r="B59" s="6" t="s">
        <v>15</v>
      </c>
      <c r="C59" s="7" t="s">
        <v>44</v>
      </c>
      <c r="D59" s="7" t="s">
        <v>0</v>
      </c>
      <c r="E59" s="8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7" t="s">
        <v>12</v>
      </c>
      <c r="L59" s="9" t="s">
        <v>13</v>
      </c>
    </row>
    <row r="60" spans="1:12">
      <c r="A60" s="19">
        <v>1</v>
      </c>
      <c r="B60" s="38" t="s">
        <v>30</v>
      </c>
      <c r="C60" s="39">
        <v>550</v>
      </c>
      <c r="D60" s="19" t="s">
        <v>9</v>
      </c>
      <c r="E60" s="17">
        <f>SUMIF(atleti!$D$160:$D$183,$C60,atleti!F$160:F$183)</f>
        <v>23</v>
      </c>
      <c r="F60" s="17">
        <f>SUMIF(atleti!$D$160:$D$183,$C60,atleti!H$160:H$183)</f>
        <v>45</v>
      </c>
      <c r="G60" s="17">
        <f>SUMIF(atleti!$D$160:$D$183,$C60,atleti!J$160:J$183)</f>
        <v>0</v>
      </c>
      <c r="H60" s="17">
        <f>SUMIF(atleti!$D$160:$D$183,$C60,atleti!K$160:K$183)</f>
        <v>0</v>
      </c>
      <c r="I60" s="17">
        <f>SUMIF(atleti!$D$160:$D$183,$C60,atleti!M$160:M$183)</f>
        <v>0</v>
      </c>
      <c r="J60" s="17">
        <f>SUMIF(atleti!$D$160:$D$183,$C60,atleti!P$160:P$183)</f>
        <v>0</v>
      </c>
      <c r="K60" s="17">
        <f>SUMIF(atleti!$D$160:$D$183,$C60,atleti!Q$160:Q$183)</f>
        <v>12</v>
      </c>
      <c r="L60" s="43">
        <f t="shared" ref="L60:L68" si="3">+E60+F60+G60+H60+I60+J60+K60</f>
        <v>80</v>
      </c>
    </row>
    <row r="61" spans="1:12">
      <c r="A61" s="19">
        <v>2</v>
      </c>
      <c r="B61" s="40" t="s">
        <v>150</v>
      </c>
      <c r="C61" s="19">
        <v>3414</v>
      </c>
      <c r="D61" s="19" t="s">
        <v>34</v>
      </c>
      <c r="E61" s="17">
        <f>SUMIF(atleti!$D$160:$D$183,$C61,atleti!F$160:F$183)</f>
        <v>28</v>
      </c>
      <c r="F61" s="17">
        <f>SUMIF(atleti!$D$160:$D$183,$C61,atleti!H$160:H$183)</f>
        <v>41</v>
      </c>
      <c r="G61" s="17">
        <f>SUMIF(atleti!$D$160:$D$183,$C61,atleti!J$160:J$183)</f>
        <v>0</v>
      </c>
      <c r="H61" s="17">
        <f>SUMIF(atleti!$D$160:$D$183,$C61,atleti!K$160:K$183)</f>
        <v>0</v>
      </c>
      <c r="I61" s="17">
        <f>SUMIF(atleti!$D$160:$D$183,$C61,atleti!M$160:M$183)</f>
        <v>0</v>
      </c>
      <c r="J61" s="17">
        <f>SUMIF(atleti!$D$160:$D$183,$C61,atleti!P$160:P$183)</f>
        <v>0</v>
      </c>
      <c r="K61" s="17">
        <f>SUMIF(atleti!$D$160:$D$183,$C61,atleti!Q$160:Q$183)</f>
        <v>0</v>
      </c>
      <c r="L61" s="19">
        <f t="shared" si="3"/>
        <v>69</v>
      </c>
    </row>
    <row r="62" spans="1:12">
      <c r="A62" s="19">
        <v>3</v>
      </c>
      <c r="B62" s="40" t="s">
        <v>61</v>
      </c>
      <c r="C62" s="17">
        <v>2695</v>
      </c>
      <c r="D62" s="19" t="s">
        <v>10</v>
      </c>
      <c r="E62" s="17">
        <f>SUMIF(atleti!$D$160:$D$183,$C62,atleti!F$160:F$183)</f>
        <v>31</v>
      </c>
      <c r="F62" s="17">
        <f>SUMIF(atleti!$D$160:$D$183,$C62,atleti!H$160:H$183)</f>
        <v>38</v>
      </c>
      <c r="G62" s="17">
        <f>SUMIF(atleti!$D$160:$D$183,$C62,atleti!J$160:J$183)</f>
        <v>0</v>
      </c>
      <c r="H62" s="17">
        <f>SUMIF(atleti!$D$160:$D$183,$C62,atleti!K$160:K$183)</f>
        <v>0</v>
      </c>
      <c r="I62" s="17">
        <f>SUMIF(atleti!$D$160:$D$183,$C62,atleti!M$160:M$183)</f>
        <v>0</v>
      </c>
      <c r="J62" s="17">
        <f>SUMIF(atleti!$D$160:$D$183,$C62,atleti!P$160:P$183)</f>
        <v>0</v>
      </c>
      <c r="K62" s="17">
        <f>SUMIF(atleti!$D$160:$D$183,$C62,atleti!Q$160:Q$183)</f>
        <v>0</v>
      </c>
      <c r="L62" s="19">
        <f t="shared" si="3"/>
        <v>69</v>
      </c>
    </row>
    <row r="63" spans="1:12">
      <c r="A63" s="19">
        <v>4</v>
      </c>
      <c r="B63" s="38" t="s">
        <v>73</v>
      </c>
      <c r="C63" s="39">
        <v>3324</v>
      </c>
      <c r="D63" s="19" t="s">
        <v>8</v>
      </c>
      <c r="E63" s="17">
        <f>SUMIF(atleti!$D$160:$D$183,$C63,atleti!F$160:F$183)</f>
        <v>20</v>
      </c>
      <c r="F63" s="17">
        <f>SUMIF(atleti!$D$160:$D$183,$C63,atleti!H$160:H$183)</f>
        <v>28</v>
      </c>
      <c r="G63" s="17">
        <f>SUMIF(atleti!$D$160:$D$183,$C63,atleti!J$160:J$183)</f>
        <v>0</v>
      </c>
      <c r="H63" s="17">
        <f>SUMIF(atleti!$D$160:$D$183,$C63,atleti!K$160:K$183)</f>
        <v>0</v>
      </c>
      <c r="I63" s="17">
        <f>SUMIF(atleti!$D$160:$D$183,$C63,atleti!M$160:M$183)</f>
        <v>0</v>
      </c>
      <c r="J63" s="17">
        <f>SUMIF(atleti!$D$160:$D$183,$C63,atleti!P$160:P$183)</f>
        <v>0</v>
      </c>
      <c r="K63" s="17">
        <f>SUMIF(atleti!$D$160:$D$183,$C63,atleti!Q$160:Q$183)</f>
        <v>6</v>
      </c>
      <c r="L63" s="19">
        <f t="shared" si="3"/>
        <v>54</v>
      </c>
    </row>
    <row r="64" spans="1:12">
      <c r="A64" s="19">
        <v>5</v>
      </c>
      <c r="B64" s="38" t="s">
        <v>29</v>
      </c>
      <c r="C64" s="39">
        <v>749</v>
      </c>
      <c r="D64" s="19" t="s">
        <v>10</v>
      </c>
      <c r="E64" s="17">
        <f>SUMIF(atleti!$D$160:$D$183,$C64,atleti!F$160:F$183)</f>
        <v>20</v>
      </c>
      <c r="F64" s="17">
        <f>SUMIF(atleti!$D$160:$D$183,$C64,atleti!H$160:H$183)</f>
        <v>20</v>
      </c>
      <c r="G64" s="17">
        <f>SUMIF(atleti!$D$160:$D$183,$C64,atleti!J$160:J$183)</f>
        <v>0</v>
      </c>
      <c r="H64" s="17">
        <f>SUMIF(atleti!$D$160:$D$183,$C64,atleti!K$160:K$183)</f>
        <v>0</v>
      </c>
      <c r="I64" s="17">
        <f>SUMIF(atleti!$D$160:$D$183,$C64,atleti!M$160:M$183)</f>
        <v>0</v>
      </c>
      <c r="J64" s="17">
        <f>SUMIF(atleti!$D$160:$D$183,$C64,atleti!P$160:P$183)</f>
        <v>0</v>
      </c>
      <c r="K64" s="17">
        <f>SUMIF(atleti!$D$160:$D$183,$C64,atleti!Q$160:Q$183)</f>
        <v>6</v>
      </c>
      <c r="L64" s="19">
        <f t="shared" si="3"/>
        <v>46</v>
      </c>
    </row>
    <row r="65" spans="1:13">
      <c r="A65" s="19">
        <v>6</v>
      </c>
      <c r="B65" s="53" t="s">
        <v>95</v>
      </c>
      <c r="C65" s="39">
        <v>949</v>
      </c>
      <c r="D65" s="19" t="s">
        <v>7</v>
      </c>
      <c r="E65" s="17">
        <f>SUMIF(atleti!$D$160:$D$183,$C65,atleti!F$160:F$183)</f>
        <v>16</v>
      </c>
      <c r="F65" s="17">
        <f>SUMIF(atleti!$D$160:$D$183,$C65,atleti!H$160:H$183)</f>
        <v>8</v>
      </c>
      <c r="G65" s="17">
        <f>SUMIF(atleti!$D$160:$D$183,$C65,atleti!J$160:J$183)</f>
        <v>0</v>
      </c>
      <c r="H65" s="17">
        <f>SUMIF(atleti!$D$160:$D$183,$C65,atleti!K$160:K$183)</f>
        <v>0</v>
      </c>
      <c r="I65" s="17">
        <f>SUMIF(atleti!$D$160:$D$183,$C65,atleti!M$160:M$183)</f>
        <v>0</v>
      </c>
      <c r="J65" s="17">
        <f>SUMIF(atleti!$D$160:$D$183,$C65,atleti!P$160:P$183)</f>
        <v>0</v>
      </c>
      <c r="K65" s="17">
        <f>SUMIF(atleti!$D$160:$D$183,$C65,atleti!Q$160:Q$183)</f>
        <v>0</v>
      </c>
      <c r="L65" s="19">
        <f t="shared" si="3"/>
        <v>24</v>
      </c>
    </row>
    <row r="66" spans="1:13">
      <c r="A66" s="19">
        <v>7</v>
      </c>
      <c r="B66" s="38" t="s">
        <v>62</v>
      </c>
      <c r="C66" s="39">
        <v>2104</v>
      </c>
      <c r="D66" s="19" t="s">
        <v>8</v>
      </c>
      <c r="E66" s="17">
        <f>SUMIF(atleti!$D$160:$D$183,$C66,atleti!F$160:F$183)</f>
        <v>12</v>
      </c>
      <c r="F66" s="17">
        <f>SUMIF(atleti!$D$160:$D$183,$C66,atleti!H$160:H$183)</f>
        <v>8</v>
      </c>
      <c r="G66" s="17">
        <f>SUMIF(atleti!$D$160:$D$183,$C66,atleti!J$160:J$183)</f>
        <v>0</v>
      </c>
      <c r="H66" s="17">
        <f>SUMIF(atleti!$D$160:$D$183,$C66,atleti!K$160:K$183)</f>
        <v>0</v>
      </c>
      <c r="I66" s="17">
        <f>SUMIF(atleti!$D$160:$D$183,$C66,atleti!M$160:M$183)</f>
        <v>0</v>
      </c>
      <c r="J66" s="17">
        <f>SUMIF(atleti!$D$160:$D$183,$C66,atleti!P$160:P$183)</f>
        <v>0</v>
      </c>
      <c r="K66" s="17">
        <f>SUMIF(atleti!$D$160:$D$183,$C66,atleti!Q$160:Q$183)</f>
        <v>0</v>
      </c>
      <c r="L66" s="19">
        <f t="shared" si="3"/>
        <v>20</v>
      </c>
    </row>
    <row r="67" spans="1:13">
      <c r="A67" s="19">
        <v>8</v>
      </c>
      <c r="B67" s="38" t="s">
        <v>33</v>
      </c>
      <c r="C67" s="42">
        <v>3051</v>
      </c>
      <c r="D67" s="19" t="s">
        <v>8</v>
      </c>
      <c r="E67" s="17">
        <f>SUMIF(atleti!$D$160:$D$183,$C67,atleti!F$160:F$183)</f>
        <v>14</v>
      </c>
      <c r="F67" s="17">
        <f>SUMIF(atleti!$D$160:$D$183,$C67,atleti!H$160:H$183)</f>
        <v>4</v>
      </c>
      <c r="G67" s="17">
        <f>SUMIF(atleti!$D$160:$D$183,$C67,atleti!J$160:J$183)</f>
        <v>0</v>
      </c>
      <c r="H67" s="17">
        <f>SUMIF(atleti!$D$160:$D$183,$C67,atleti!K$160:K$183)</f>
        <v>0</v>
      </c>
      <c r="I67" s="17">
        <f>SUMIF(atleti!$D$160:$D$183,$C67,atleti!M$160:M$183)</f>
        <v>0</v>
      </c>
      <c r="J67" s="17">
        <f>SUMIF(atleti!$D$160:$D$183,$C67,atleti!P$160:P$183)</f>
        <v>0</v>
      </c>
      <c r="K67" s="17">
        <f>SUMIF(atleti!$D$160:$D$183,$C67,atleti!Q$160:Q$183)</f>
        <v>0</v>
      </c>
      <c r="L67" s="19">
        <f t="shared" si="3"/>
        <v>18</v>
      </c>
    </row>
    <row r="68" spans="1:13">
      <c r="A68" s="19">
        <v>9</v>
      </c>
      <c r="B68" s="38" t="s">
        <v>172</v>
      </c>
      <c r="C68" s="39">
        <v>665</v>
      </c>
      <c r="D68" s="19" t="s">
        <v>9</v>
      </c>
      <c r="E68" s="17">
        <f>SUMIF(atleti!$D$160:$D$183,$C68,atleti!F$160:F$183)</f>
        <v>0</v>
      </c>
      <c r="F68" s="17">
        <f>SUMIF(atleti!$D$160:$D$183,$C68,atleti!H$160:H$183)</f>
        <v>1</v>
      </c>
      <c r="G68" s="17">
        <f>SUMIF(atleti!$D$160:$D$183,$C68,atleti!J$160:J$183)</f>
        <v>0</v>
      </c>
      <c r="H68" s="17">
        <f>SUMIF(atleti!$D$160:$D$183,$C68,atleti!K$160:K$183)</f>
        <v>0</v>
      </c>
      <c r="I68" s="17">
        <f>SUMIF(atleti!$D$160:$D$183,$C68,atleti!M$160:M$183)</f>
        <v>0</v>
      </c>
      <c r="J68" s="17">
        <f>SUMIF(atleti!$D$160:$D$183,$C68,atleti!P$160:P$183)</f>
        <v>0</v>
      </c>
      <c r="K68" s="17">
        <f>SUMIF(atleti!$D$160:$D$183,$C68,atleti!Q$160:Q$183)</f>
        <v>0</v>
      </c>
      <c r="L68" s="19">
        <f t="shared" si="3"/>
        <v>1</v>
      </c>
    </row>
    <row r="69" spans="1:13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6"/>
    </row>
    <row r="70" spans="1:13" ht="18">
      <c r="A70" s="57" t="s">
        <v>69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9"/>
    </row>
    <row r="71" spans="1:13" ht="12.95" customHeight="1">
      <c r="A71" s="5"/>
      <c r="B71" s="6" t="s">
        <v>15</v>
      </c>
      <c r="C71" s="7" t="s">
        <v>44</v>
      </c>
      <c r="D71" s="7" t="s">
        <v>0</v>
      </c>
      <c r="E71" s="8">
        <v>1</v>
      </c>
      <c r="F71" s="7">
        <v>2</v>
      </c>
      <c r="G71" s="7">
        <v>3</v>
      </c>
      <c r="H71" s="7">
        <v>4</v>
      </c>
      <c r="I71" s="7">
        <v>5</v>
      </c>
      <c r="J71" s="7">
        <v>6</v>
      </c>
      <c r="K71" s="7" t="s">
        <v>12</v>
      </c>
      <c r="L71" s="7" t="s">
        <v>13</v>
      </c>
    </row>
    <row r="72" spans="1:13">
      <c r="A72" s="19">
        <v>1</v>
      </c>
      <c r="B72" s="38" t="s">
        <v>30</v>
      </c>
      <c r="C72" s="39">
        <v>550</v>
      </c>
      <c r="D72" s="19" t="s">
        <v>9</v>
      </c>
      <c r="E72" s="17">
        <f>SUMIF(atleti!$D$187:$D$191,$C72,atleti!F$187:F$191)</f>
        <v>36</v>
      </c>
      <c r="F72" s="17">
        <f>SUMIF(atleti!$D$187:$D$191,$C72,atleti!H$187:H$191)</f>
        <v>36</v>
      </c>
      <c r="G72" s="17">
        <f>SUMIF(atleti!$D$187:$D$191,$C72,atleti!J$187:J$191)</f>
        <v>0</v>
      </c>
      <c r="H72" s="17">
        <f>SUMIF(atleti!$D$187:$D$191,$C72,atleti!K$187:K$191)</f>
        <v>0</v>
      </c>
      <c r="I72" s="17">
        <f>SUMIF(atleti!$D$187:$D$191,$C72,atleti!M$187:M$191)</f>
        <v>0</v>
      </c>
      <c r="J72" s="17">
        <f>SUMIF(atleti!$D$187:$D$191,$C72,atleti!P$187:P$191)</f>
        <v>0</v>
      </c>
      <c r="K72" s="17">
        <f>SUMIF(atleti!$D$187:$D$191,$C72,atleti!Q$187:Q$191)</f>
        <v>0</v>
      </c>
      <c r="L72" s="19">
        <f>+E72+F72+G72+H72+I72+J72+K72</f>
        <v>72</v>
      </c>
      <c r="M72" s="46"/>
    </row>
    <row r="73" spans="1:13">
      <c r="A73" s="19">
        <v>2</v>
      </c>
      <c r="B73" s="40" t="s">
        <v>61</v>
      </c>
      <c r="C73" s="19">
        <v>2695</v>
      </c>
      <c r="D73" s="19" t="s">
        <v>10</v>
      </c>
      <c r="E73" s="17">
        <f>SUMIF(atleti!$D$187:$D$191,$C73,atleti!F$187:F$191)</f>
        <v>0</v>
      </c>
      <c r="F73" s="17">
        <f>SUMIF(atleti!$D$187:$D$191,$C73,atleti!H$187:H$191)</f>
        <v>36</v>
      </c>
      <c r="G73" s="17">
        <f>SUMIF(atleti!$D$187:$D$191,$C73,atleti!J$187:J$191)</f>
        <v>0</v>
      </c>
      <c r="H73" s="17">
        <f>SUMIF(atleti!$D$187:$D$191,$C73,atleti!K$187:K$191)</f>
        <v>0</v>
      </c>
      <c r="I73" s="17">
        <f>SUMIF(atleti!$D$187:$D$191,$C73,atleti!M$187:M$191)</f>
        <v>0</v>
      </c>
      <c r="J73" s="17">
        <f>SUMIF(atleti!$D$187:$D$191,$C73,atleti!P$187:P$191)</f>
        <v>0</v>
      </c>
      <c r="K73" s="17">
        <f>SUMIF(atleti!$D$187:$D$191,$C73,atleti!Q$187:Q$191)</f>
        <v>0</v>
      </c>
      <c r="L73" s="19">
        <f>+E73+F73+G73+H73+I73+J73+K73</f>
        <v>36</v>
      </c>
      <c r="M73" s="46"/>
    </row>
    <row r="74" spans="1:13">
      <c r="A74" s="19">
        <v>3</v>
      </c>
      <c r="B74" s="38" t="s">
        <v>33</v>
      </c>
      <c r="C74" s="39">
        <v>3051</v>
      </c>
      <c r="D74" s="19" t="s">
        <v>8</v>
      </c>
      <c r="E74" s="17">
        <f>SUMIF(atleti!$D$187:$D$191,$C74,atleti!F$187:F$191)</f>
        <v>20</v>
      </c>
      <c r="F74" s="17">
        <f>SUMIF(atleti!$D$187:$D$191,$C74,atleti!H$187:H$191)</f>
        <v>0</v>
      </c>
      <c r="G74" s="17">
        <f>SUMIF(atleti!$D$187:$D$191,$C74,atleti!J$187:J$191)</f>
        <v>0</v>
      </c>
      <c r="H74" s="17">
        <f>SUMIF(atleti!$D$187:$D$191,$C74,atleti!K$187:K$191)</f>
        <v>0</v>
      </c>
      <c r="I74" s="17">
        <f>SUMIF(atleti!$D$187:$D$191,$C74,atleti!M$187:M$191)</f>
        <v>0</v>
      </c>
      <c r="J74" s="17">
        <f>SUMIF(atleti!$D$187:$D$191,$C74,atleti!P$187:P$191)</f>
        <v>0</v>
      </c>
      <c r="K74" s="17">
        <f>SUMIF(atleti!$D$187:$D$191,$C74,atleti!Q$187:Q$191)</f>
        <v>0</v>
      </c>
      <c r="L74" s="19">
        <f>+E74+F74+G74+H74+I74+J74+K74</f>
        <v>20</v>
      </c>
      <c r="M74" s="46"/>
    </row>
    <row r="75" spans="1:13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6"/>
    </row>
    <row r="76" spans="1:13" ht="18">
      <c r="A76" s="57" t="s">
        <v>50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9"/>
    </row>
    <row r="77" spans="1:13" ht="12.95" customHeight="1">
      <c r="A77" s="5"/>
      <c r="B77" s="6" t="s">
        <v>15</v>
      </c>
      <c r="C77" s="7" t="s">
        <v>44</v>
      </c>
      <c r="D77" s="7" t="s">
        <v>0</v>
      </c>
      <c r="E77" s="8">
        <v>1</v>
      </c>
      <c r="F77" s="7">
        <v>2</v>
      </c>
      <c r="G77" s="7">
        <v>3</v>
      </c>
      <c r="H77" s="7">
        <v>4</v>
      </c>
      <c r="I77" s="7">
        <v>5</v>
      </c>
      <c r="J77" s="7">
        <v>6</v>
      </c>
      <c r="K77" s="7" t="s">
        <v>12</v>
      </c>
      <c r="L77" s="9" t="s">
        <v>13</v>
      </c>
    </row>
    <row r="78" spans="1:13">
      <c r="A78" s="19">
        <v>1</v>
      </c>
      <c r="B78" s="38" t="s">
        <v>30</v>
      </c>
      <c r="C78" s="39">
        <v>550</v>
      </c>
      <c r="D78" s="19" t="s">
        <v>9</v>
      </c>
      <c r="E78" s="17">
        <f>SUMIF(atleti!$D$195:$D$202,$C78,atleti!F$195:F$202)</f>
        <v>36</v>
      </c>
      <c r="F78" s="17">
        <f>SUMIF(atleti!$D$195:$D$202,$C78,atleti!H$195:H$202)</f>
        <v>48</v>
      </c>
      <c r="G78" s="17">
        <f>SUMIF(atleti!$D$195:$D$202,$C78,atleti!J$195:J$202)</f>
        <v>0</v>
      </c>
      <c r="H78" s="17">
        <f>SUMIF(atleti!$D$195:$D$202,$C78,atleti!K$195:K$202)</f>
        <v>0</v>
      </c>
      <c r="I78" s="17">
        <f>SUMIF(atleti!$D$195:$D$202,$C78,atleti!M$195:M$202)</f>
        <v>0</v>
      </c>
      <c r="J78" s="17">
        <f>SUMIF(atleti!$D$195:$D$202,$C78,atleti!P$195:P$202)</f>
        <v>0</v>
      </c>
      <c r="K78" s="17">
        <f>SUMIF(atleti!$D$195:$D$202,$C78,atleti!Q$195:Q$202)</f>
        <v>6</v>
      </c>
      <c r="L78" s="43">
        <f t="shared" ref="L78:L83" si="4">+E78+F78+G78+H78+I78+J78+K78</f>
        <v>90</v>
      </c>
    </row>
    <row r="79" spans="1:13">
      <c r="A79" s="19">
        <v>2</v>
      </c>
      <c r="B79" s="38" t="s">
        <v>29</v>
      </c>
      <c r="C79" s="39">
        <v>749</v>
      </c>
      <c r="D79" s="19" t="s">
        <v>10</v>
      </c>
      <c r="E79" s="17">
        <f>SUMIF(atleti!$D$195:$D$202,$C79,atleti!F$195:F$202)</f>
        <v>20</v>
      </c>
      <c r="F79" s="17">
        <f>SUMIF(atleti!$D$195:$D$202,$C79,atleti!H$195:H$202)</f>
        <v>16</v>
      </c>
      <c r="G79" s="17">
        <f>SUMIF(atleti!$D$195:$D$202,$C79,atleti!J$195:J$202)</f>
        <v>0</v>
      </c>
      <c r="H79" s="17">
        <f>SUMIF(atleti!$D$195:$D$202,$C79,atleti!K$195:K$202)</f>
        <v>0</v>
      </c>
      <c r="I79" s="17">
        <f>SUMIF(atleti!$D$195:$D$202,$C79,atleti!M$195:M$202)</f>
        <v>0</v>
      </c>
      <c r="J79" s="17">
        <f>SUMIF(atleti!$D$195:$D$202,$C79,atleti!P$195:P$202)</f>
        <v>0</v>
      </c>
      <c r="K79" s="17">
        <f>SUMIF(atleti!$D$195:$D$202,$C79,atleti!Q$195:Q$202)</f>
        <v>0</v>
      </c>
      <c r="L79" s="19">
        <f t="shared" si="4"/>
        <v>36</v>
      </c>
    </row>
    <row r="80" spans="1:13">
      <c r="A80" s="19">
        <v>3</v>
      </c>
      <c r="B80" s="38" t="s">
        <v>31</v>
      </c>
      <c r="C80" s="39">
        <v>376</v>
      </c>
      <c r="D80" s="19" t="s">
        <v>7</v>
      </c>
      <c r="E80" s="17">
        <f>SUMIF(atleti!$D$195:$D$202,$C80,atleti!F$195:F$202)</f>
        <v>12</v>
      </c>
      <c r="F80" s="17">
        <f>SUMIF(atleti!$D$195:$D$202,$C80,atleti!H$195:H$202)</f>
        <v>12</v>
      </c>
      <c r="G80" s="17">
        <f>SUMIF(atleti!$D$195:$D$202,$C80,atleti!J$195:J$202)</f>
        <v>0</v>
      </c>
      <c r="H80" s="17">
        <f>SUMIF(atleti!$D$195:$D$202,$C80,atleti!K$195:K$202)</f>
        <v>0</v>
      </c>
      <c r="I80" s="17">
        <f>SUMIF(atleti!$D$195:$D$202,$C80,atleti!M$195:M$202)</f>
        <v>0</v>
      </c>
      <c r="J80" s="17">
        <f>SUMIF(atleti!$D$195:$D$202,$C80,atleti!P$195:P$202)</f>
        <v>0</v>
      </c>
      <c r="K80" s="17">
        <f>SUMIF(atleti!$D$195:$D$202,$C80,atleti!Q$195:Q$202)</f>
        <v>0</v>
      </c>
      <c r="L80" s="19">
        <f t="shared" si="4"/>
        <v>24</v>
      </c>
    </row>
    <row r="81" spans="1:12">
      <c r="A81" s="19">
        <v>4</v>
      </c>
      <c r="B81" s="38" t="s">
        <v>32</v>
      </c>
      <c r="C81" s="39">
        <v>955</v>
      </c>
      <c r="D81" s="19" t="s">
        <v>8</v>
      </c>
      <c r="E81" s="17">
        <f>SUMIF(atleti!$D$195:$D$202,$C81,atleti!F$195:F$202)</f>
        <v>0</v>
      </c>
      <c r="F81" s="17">
        <f>SUMIF(atleti!$D$195:$D$202,$C81,atleti!H$195:H$202)</f>
        <v>20</v>
      </c>
      <c r="G81" s="17">
        <f>SUMIF(atleti!$D$195:$D$202,$C81,atleti!J$195:J$202)</f>
        <v>0</v>
      </c>
      <c r="H81" s="17">
        <f>SUMIF(atleti!$D$195:$D$202,$C81,atleti!K$195:K$202)</f>
        <v>0</v>
      </c>
      <c r="I81" s="17">
        <f>SUMIF(atleti!$D$195:$D$202,$C81,atleti!M$195:M$202)</f>
        <v>0</v>
      </c>
      <c r="J81" s="17">
        <f>SUMIF(atleti!$D$195:$D$202,$C81,atleti!P$195:P$202)</f>
        <v>0</v>
      </c>
      <c r="K81" s="17">
        <f>SUMIF(atleti!$D$195:$D$202,$C81,atleti!Q$195:Q$202)</f>
        <v>0</v>
      </c>
      <c r="L81" s="19">
        <f t="shared" si="4"/>
        <v>20</v>
      </c>
    </row>
    <row r="82" spans="1:12">
      <c r="A82" s="19">
        <v>5</v>
      </c>
      <c r="B82" s="38" t="s">
        <v>62</v>
      </c>
      <c r="C82" s="39">
        <v>2104</v>
      </c>
      <c r="D82" s="19" t="s">
        <v>8</v>
      </c>
      <c r="E82" s="17">
        <f>SUMIF(atleti!$D$195:$D$202,$C82,atleti!F$195:F$202)</f>
        <v>12</v>
      </c>
      <c r="F82" s="17">
        <f>SUMIF(atleti!$D$195:$D$202,$C82,atleti!H$195:H$202)</f>
        <v>8</v>
      </c>
      <c r="G82" s="17">
        <f>SUMIF(atleti!$D$195:$D$202,$C82,atleti!J$195:J$202)</f>
        <v>0</v>
      </c>
      <c r="H82" s="17">
        <f>SUMIF(atleti!$D$195:$D$202,$C82,atleti!K$195:K$202)</f>
        <v>0</v>
      </c>
      <c r="I82" s="17">
        <f>SUMIF(atleti!$D$195:$D$202,$C82,atleti!M$195:M$202)</f>
        <v>0</v>
      </c>
      <c r="J82" s="17">
        <f>SUMIF(atleti!$D$195:$D$202,$C82,atleti!P$195:P$202)</f>
        <v>0</v>
      </c>
      <c r="K82" s="17">
        <f>SUMIF(atleti!$D$195:$D$202,$C82,atleti!Q$195:Q$202)</f>
        <v>0</v>
      </c>
      <c r="L82" s="19">
        <f t="shared" si="4"/>
        <v>20</v>
      </c>
    </row>
    <row r="83" spans="1:12">
      <c r="A83" s="19">
        <v>6</v>
      </c>
      <c r="B83" s="38" t="s">
        <v>95</v>
      </c>
      <c r="C83" s="39">
        <v>949</v>
      </c>
      <c r="D83" s="19" t="s">
        <v>7</v>
      </c>
      <c r="E83" s="17">
        <f>SUMIF(atleti!$D$195:$D$202,$C83,atleti!F$195:F$202)</f>
        <v>16</v>
      </c>
      <c r="F83" s="17">
        <f>SUMIF(atleti!$D$195:$D$202,$C83,atleti!H$195:H$202)</f>
        <v>0</v>
      </c>
      <c r="G83" s="17">
        <f>SUMIF(atleti!$D$195:$D$202,$C83,atleti!J$195:J$202)</f>
        <v>0</v>
      </c>
      <c r="H83" s="17">
        <f>SUMIF(atleti!$D$195:$D$202,$C83,atleti!K$195:K$202)</f>
        <v>0</v>
      </c>
      <c r="I83" s="17">
        <f>SUMIF(atleti!$D$195:$D$202,$C83,atleti!M$195:M$202)</f>
        <v>0</v>
      </c>
      <c r="J83" s="17">
        <f>SUMIF(atleti!$D$195:$D$202,$C83,atleti!P$195:P$202)</f>
        <v>0</v>
      </c>
      <c r="K83" s="17">
        <f>SUMIF(atleti!$D$195:$D$202,$C83,atleti!Q$195:Q$202)</f>
        <v>0</v>
      </c>
      <c r="L83" s="19">
        <f t="shared" si="4"/>
        <v>16</v>
      </c>
    </row>
    <row r="84" spans="1:12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6"/>
    </row>
    <row r="85" spans="1:12" ht="18">
      <c r="A85" s="57" t="s">
        <v>24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9"/>
    </row>
    <row r="86" spans="1:12" ht="12.95" customHeight="1">
      <c r="A86" s="5"/>
      <c r="B86" s="6" t="s">
        <v>15</v>
      </c>
      <c r="C86" s="7" t="s">
        <v>44</v>
      </c>
      <c r="D86" s="7" t="s">
        <v>0</v>
      </c>
      <c r="E86" s="8">
        <v>1</v>
      </c>
      <c r="F86" s="7">
        <v>2</v>
      </c>
      <c r="G86" s="7">
        <v>3</v>
      </c>
      <c r="H86" s="7">
        <v>4</v>
      </c>
      <c r="I86" s="7">
        <v>5</v>
      </c>
      <c r="J86" s="7">
        <v>6</v>
      </c>
      <c r="K86" s="7" t="s">
        <v>12</v>
      </c>
      <c r="L86" s="9" t="s">
        <v>13</v>
      </c>
    </row>
    <row r="87" spans="1:12">
      <c r="A87" s="19">
        <v>1</v>
      </c>
      <c r="B87" s="38" t="s">
        <v>30</v>
      </c>
      <c r="C87" s="39">
        <v>550</v>
      </c>
      <c r="D87" s="19" t="s">
        <v>9</v>
      </c>
      <c r="E87" s="17">
        <f>SUMIF(atleti!$D$206:$D$216,$C87,atleti!F$206:F$216)</f>
        <v>36</v>
      </c>
      <c r="F87" s="17">
        <f>SUMIF(atleti!$D$206:$D$216,$C87,atleti!H$206:H$216)</f>
        <v>48</v>
      </c>
      <c r="G87" s="17">
        <f>SUMIF(atleti!$D$206:$D$216,$C87,atleti!J$206:J$216)</f>
        <v>0</v>
      </c>
      <c r="H87" s="17">
        <f>SUMIF(atleti!$D$206:$D$216,$C87,atleti!K$206:K$216)</f>
        <v>0</v>
      </c>
      <c r="I87" s="17">
        <f>SUMIF(atleti!$D$206:$D$216,$C87,atleti!M$206:M$216)</f>
        <v>0</v>
      </c>
      <c r="J87" s="17">
        <f>SUMIF(atleti!$D$206:$D$216,$C87,atleti!P$206:P$216)</f>
        <v>0</v>
      </c>
      <c r="K87" s="17">
        <f>SUMIF(atleti!$D$206:$D$216,$C87,atleti!Q$206:Q$216)</f>
        <v>6</v>
      </c>
      <c r="L87" s="43">
        <f t="shared" ref="L87:L92" si="5">+E87+F87+G87+H87+I87+J87+K87</f>
        <v>90</v>
      </c>
    </row>
    <row r="88" spans="1:12">
      <c r="A88" s="19">
        <v>2</v>
      </c>
      <c r="B88" s="38" t="s">
        <v>32</v>
      </c>
      <c r="C88" s="39">
        <v>955</v>
      </c>
      <c r="D88" s="19" t="s">
        <v>8</v>
      </c>
      <c r="E88" s="17">
        <f>SUMIF(atleti!$D$206:$D$216,$C88,atleti!F$206:F$216)</f>
        <v>20</v>
      </c>
      <c r="F88" s="17">
        <f>SUMIF(atleti!$D$206:$D$216,$C88,atleti!H$206:H$216)</f>
        <v>36</v>
      </c>
      <c r="G88" s="17">
        <f>SUMIF(atleti!$D$206:$D$216,$C88,atleti!J$206:J$216)</f>
        <v>0</v>
      </c>
      <c r="H88" s="17">
        <f>SUMIF(atleti!$D$206:$D$216,$C88,atleti!K$206:K$216)</f>
        <v>0</v>
      </c>
      <c r="I88" s="17">
        <f>SUMIF(atleti!$D$206:$D$216,$C88,atleti!M$206:M$216)</f>
        <v>0</v>
      </c>
      <c r="J88" s="17">
        <f>SUMIF(atleti!$D$206:$D$216,$C88,atleti!P$206:P$216)</f>
        <v>0</v>
      </c>
      <c r="K88" s="17">
        <f>SUMIF(atleti!$D$206:$D$216,$C88,atleti!Q$206:Q$216)</f>
        <v>3</v>
      </c>
      <c r="L88" s="19">
        <f t="shared" si="5"/>
        <v>59</v>
      </c>
    </row>
    <row r="89" spans="1:12">
      <c r="A89" s="19">
        <v>3</v>
      </c>
      <c r="B89" s="38" t="s">
        <v>31</v>
      </c>
      <c r="C89" s="39">
        <v>376</v>
      </c>
      <c r="D89" s="19" t="s">
        <v>7</v>
      </c>
      <c r="E89" s="17">
        <f>SUMIF(atleti!$D$206:$D$216,$C89,atleti!F$206:F$216)</f>
        <v>22</v>
      </c>
      <c r="F89" s="17">
        <f>SUMIF(atleti!$D$206:$D$216,$C89,atleti!H$206:H$216)</f>
        <v>14</v>
      </c>
      <c r="G89" s="17">
        <f>SUMIF(atleti!$D$206:$D$216,$C89,atleti!J$206:J$216)</f>
        <v>0</v>
      </c>
      <c r="H89" s="17">
        <f>SUMIF(atleti!$D$206:$D$216,$C89,atleti!K$206:K$216)</f>
        <v>0</v>
      </c>
      <c r="I89" s="17">
        <f>SUMIF(atleti!$D$206:$D$216,$C89,atleti!M$206:M$216)</f>
        <v>0</v>
      </c>
      <c r="J89" s="17">
        <f>SUMIF(atleti!$D$206:$D$216,$C89,atleti!P$206:P$216)</f>
        <v>0</v>
      </c>
      <c r="K89" s="17">
        <f>SUMIF(atleti!$D$206:$D$216,$C89,atleti!Q$206:Q$216)</f>
        <v>0</v>
      </c>
      <c r="L89" s="19">
        <f t="shared" si="5"/>
        <v>36</v>
      </c>
    </row>
    <row r="90" spans="1:12">
      <c r="A90" s="19">
        <v>4</v>
      </c>
      <c r="B90" s="38" t="s">
        <v>29</v>
      </c>
      <c r="C90" s="39">
        <v>749</v>
      </c>
      <c r="D90" s="19" t="s">
        <v>10</v>
      </c>
      <c r="E90" s="17">
        <f>SUMIF(atleti!$D$206:$D$216,$C90,atleti!F$206:F$216)</f>
        <v>20</v>
      </c>
      <c r="F90" s="17">
        <f>SUMIF(atleti!$D$206:$D$216,$C90,atleti!H$206:H$216)</f>
        <v>12</v>
      </c>
      <c r="G90" s="17">
        <f>SUMIF(atleti!$D$206:$D$216,$C90,atleti!J$206:J$216)</f>
        <v>0</v>
      </c>
      <c r="H90" s="17">
        <f>SUMIF(atleti!$D$206:$D$216,$C90,atleti!K$206:K$216)</f>
        <v>0</v>
      </c>
      <c r="I90" s="17">
        <f>SUMIF(atleti!$D$206:$D$216,$C90,atleti!M$206:M$216)</f>
        <v>0</v>
      </c>
      <c r="J90" s="17">
        <f>SUMIF(atleti!$D$206:$D$216,$C90,atleti!P$206:P$216)</f>
        <v>0</v>
      </c>
      <c r="K90" s="17">
        <f>SUMIF(atleti!$D$206:$D$216,$C90,atleti!Q$206:Q$216)</f>
        <v>0</v>
      </c>
      <c r="L90" s="19">
        <f t="shared" si="5"/>
        <v>32</v>
      </c>
    </row>
    <row r="91" spans="1:12">
      <c r="A91" s="19">
        <v>5</v>
      </c>
      <c r="B91" s="38" t="s">
        <v>95</v>
      </c>
      <c r="C91" s="39">
        <v>949</v>
      </c>
      <c r="D91" s="19" t="s">
        <v>7</v>
      </c>
      <c r="E91" s="17">
        <f>SUMIF(atleti!$D$206:$D$216,$C91,atleti!F$206:F$216)</f>
        <v>20</v>
      </c>
      <c r="F91" s="17">
        <f>SUMIF(atleti!$D$206:$D$216,$C91,atleti!H$206:H$216)</f>
        <v>0</v>
      </c>
      <c r="G91" s="17">
        <f>SUMIF(atleti!$D$206:$D$216,$C91,atleti!J$206:J$216)</f>
        <v>0</v>
      </c>
      <c r="H91" s="17">
        <f>SUMIF(atleti!$D$206:$D$216,$C91,atleti!K$206:K$216)</f>
        <v>0</v>
      </c>
      <c r="I91" s="17">
        <f>SUMIF(atleti!$D$206:$D$216,$C91,atleti!M$206:M$216)</f>
        <v>0</v>
      </c>
      <c r="J91" s="17">
        <f>SUMIF(atleti!$D$206:$D$216,$C91,atleti!P$206:P$216)</f>
        <v>0</v>
      </c>
      <c r="K91" s="17">
        <f>SUMIF(atleti!$D$206:$D$216,$C91,atleti!Q$206:Q$216)</f>
        <v>0</v>
      </c>
      <c r="L91" s="19">
        <f t="shared" si="5"/>
        <v>20</v>
      </c>
    </row>
    <row r="92" spans="1:12">
      <c r="A92" s="19">
        <v>6</v>
      </c>
      <c r="B92" s="38" t="s">
        <v>62</v>
      </c>
      <c r="C92" s="39">
        <v>2104</v>
      </c>
      <c r="D92" s="19" t="s">
        <v>8</v>
      </c>
      <c r="E92" s="17">
        <f>SUMIF(atleti!$D$206:$D$216,$C92,atleti!F$206:F$216)</f>
        <v>6</v>
      </c>
      <c r="F92" s="17">
        <f>SUMIF(atleti!$D$206:$D$216,$C92,atleti!H$206:H$216)</f>
        <v>8</v>
      </c>
      <c r="G92" s="17">
        <f>SUMIF(atleti!$D$206:$D$216,$C92,atleti!J$206:J$216)</f>
        <v>0</v>
      </c>
      <c r="H92" s="17">
        <f>SUMIF(atleti!$D$206:$D$216,$C92,atleti!K$206:K$216)</f>
        <v>0</v>
      </c>
      <c r="I92" s="17">
        <f>SUMIF(atleti!$D$206:$D$216,$C92,atleti!M$206:M$216)</f>
        <v>0</v>
      </c>
      <c r="J92" s="17">
        <f>SUMIF(atleti!$D$206:$D$216,$C92,atleti!P$206:P$216)</f>
        <v>0</v>
      </c>
      <c r="K92" s="17">
        <f>SUMIF(atleti!$D$206:$D$216,$C92,atleti!Q$206:Q$216)</f>
        <v>0</v>
      </c>
      <c r="L92" s="19">
        <f t="shared" si="5"/>
        <v>14</v>
      </c>
    </row>
    <row r="93" spans="1:12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6"/>
    </row>
    <row r="94" spans="1:12" ht="18">
      <c r="A94" s="57" t="s">
        <v>25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9"/>
    </row>
    <row r="95" spans="1:12" ht="12.95" customHeight="1">
      <c r="A95" s="5"/>
      <c r="B95" s="6" t="s">
        <v>15</v>
      </c>
      <c r="C95" s="7" t="s">
        <v>44</v>
      </c>
      <c r="D95" s="7" t="s">
        <v>0</v>
      </c>
      <c r="E95" s="8">
        <v>1</v>
      </c>
      <c r="F95" s="7">
        <v>2</v>
      </c>
      <c r="G95" s="7">
        <v>3</v>
      </c>
      <c r="H95" s="7">
        <v>4</v>
      </c>
      <c r="I95" s="7">
        <v>5</v>
      </c>
      <c r="J95" s="7">
        <v>6</v>
      </c>
      <c r="K95" s="7" t="s">
        <v>12</v>
      </c>
      <c r="L95" s="9" t="s">
        <v>13</v>
      </c>
    </row>
    <row r="96" spans="1:12">
      <c r="A96" s="19">
        <v>1</v>
      </c>
      <c r="B96" s="38" t="s">
        <v>30</v>
      </c>
      <c r="C96" s="39">
        <v>550</v>
      </c>
      <c r="D96" s="19" t="s">
        <v>9</v>
      </c>
      <c r="E96" s="17">
        <f>SUMIF(atleti!$D$220:$D$231,$C96,atleti!F$220:F$231)</f>
        <v>40</v>
      </c>
      <c r="F96" s="17">
        <f>SUMIF(atleti!$D$220:$D$231,$C96,atleti!H$220:H$231)</f>
        <v>48</v>
      </c>
      <c r="G96" s="17">
        <f>SUMIF(atleti!$D$220:$D$231,$C96,atleti!J$220:J$231)</f>
        <v>0</v>
      </c>
      <c r="H96" s="17">
        <f>SUMIF(atleti!$D$220:$D$231,$C96,atleti!K$220:K$231)</f>
        <v>0</v>
      </c>
      <c r="I96" s="17">
        <f>SUMIF(atleti!$D$220:$D$231,$C96,atleti!M$220:M$231)</f>
        <v>0</v>
      </c>
      <c r="J96" s="17">
        <f>SUMIF(atleti!$D$220:$D$231,$C96,atleti!P$220:P$231)</f>
        <v>0</v>
      </c>
      <c r="K96" s="17">
        <f>SUMIF(atleti!$D$220:$D$231,$C96,atleti!Q$220:Q$231)</f>
        <v>12</v>
      </c>
      <c r="L96" s="43">
        <f t="shared" ref="L96:L102" si="6">+E96+F96+G96+H96+I96+J96+K96</f>
        <v>100</v>
      </c>
    </row>
    <row r="97" spans="1:13">
      <c r="A97" s="19">
        <v>2</v>
      </c>
      <c r="B97" s="38" t="s">
        <v>29</v>
      </c>
      <c r="C97" s="39">
        <v>749</v>
      </c>
      <c r="D97" s="19" t="s">
        <v>10</v>
      </c>
      <c r="E97" s="17">
        <f>SUMIF(atleti!$D$220:$D$231,$C97,atleti!F$220:F$231)</f>
        <v>42</v>
      </c>
      <c r="F97" s="17">
        <f>SUMIF(atleti!$D$220:$D$231,$C97,atleti!H$220:H$231)</f>
        <v>31</v>
      </c>
      <c r="G97" s="17">
        <f>SUMIF(atleti!$D$220:$D$231,$C97,atleti!J$220:J$231)</f>
        <v>0</v>
      </c>
      <c r="H97" s="17">
        <f>SUMIF(atleti!$D$220:$D$231,$C97,atleti!K$220:K$231)</f>
        <v>0</v>
      </c>
      <c r="I97" s="17">
        <f>SUMIF(atleti!$D$220:$D$231,$C97,atleti!M$220:M$231)</f>
        <v>0</v>
      </c>
      <c r="J97" s="17">
        <f>SUMIF(atleti!$D$220:$D$231,$C97,atleti!P$220:P$231)</f>
        <v>0</v>
      </c>
      <c r="K97" s="17">
        <f>SUMIF(atleti!$D$220:$D$231,$C97,atleti!Q$220:Q$231)</f>
        <v>0</v>
      </c>
      <c r="L97" s="19">
        <f t="shared" si="6"/>
        <v>73</v>
      </c>
    </row>
    <row r="98" spans="1:13">
      <c r="A98" s="19">
        <v>3</v>
      </c>
      <c r="B98" s="38" t="s">
        <v>32</v>
      </c>
      <c r="C98" s="42">
        <v>955</v>
      </c>
      <c r="D98" s="19" t="s">
        <v>8</v>
      </c>
      <c r="E98" s="17">
        <f>SUMIF(atleti!$D$220:$D$231,$C98,atleti!F$220:F$231)</f>
        <v>16</v>
      </c>
      <c r="F98" s="17">
        <f>SUMIF(atleti!$D$220:$D$231,$C98,atleti!H$220:H$231)</f>
        <v>20</v>
      </c>
      <c r="G98" s="17">
        <f>SUMIF(atleti!$D$220:$D$231,$C98,atleti!J$220:J$231)</f>
        <v>0</v>
      </c>
      <c r="H98" s="17">
        <f>SUMIF(atleti!$D$220:$D$231,$C98,atleti!K$220:K$231)</f>
        <v>0</v>
      </c>
      <c r="I98" s="17">
        <f>SUMIF(atleti!$D$220:$D$231,$C98,atleti!M$220:M$231)</f>
        <v>0</v>
      </c>
      <c r="J98" s="17">
        <f>SUMIF(atleti!$D$220:$D$231,$C98,atleti!P$220:P$231)</f>
        <v>0</v>
      </c>
      <c r="K98" s="17">
        <f>SUMIF(atleti!$D$220:$D$231,$C98,atleti!Q$220:Q$231)</f>
        <v>6</v>
      </c>
      <c r="L98" s="19">
        <f t="shared" si="6"/>
        <v>42</v>
      </c>
    </row>
    <row r="99" spans="1:13">
      <c r="A99" s="19">
        <v>4</v>
      </c>
      <c r="B99" s="38" t="s">
        <v>31</v>
      </c>
      <c r="C99" s="39">
        <v>376</v>
      </c>
      <c r="D99" s="19" t="s">
        <v>7</v>
      </c>
      <c r="E99" s="17">
        <f>SUMIF(atleti!$D$220:$D$231,$C99,atleti!F$220:F$231)</f>
        <v>12</v>
      </c>
      <c r="F99" s="17">
        <f>SUMIF(atleti!$D$220:$D$231,$C99,atleti!H$220:H$231)</f>
        <v>12</v>
      </c>
      <c r="G99" s="17">
        <f>SUMIF(atleti!$D$220:$D$231,$C99,atleti!J$220:J$231)</f>
        <v>0</v>
      </c>
      <c r="H99" s="17">
        <f>SUMIF(atleti!$D$220:$D$231,$C99,atleti!K$220:K$231)</f>
        <v>0</v>
      </c>
      <c r="I99" s="17">
        <f>SUMIF(atleti!$D$220:$D$231,$C99,atleti!M$220:M$231)</f>
        <v>0</v>
      </c>
      <c r="J99" s="17">
        <f>SUMIF(atleti!$D$220:$D$231,$C99,atleti!P$220:P$231)</f>
        <v>0</v>
      </c>
      <c r="K99" s="17">
        <f>SUMIF(atleti!$D$220:$D$231,$C99,atleti!Q$220:Q$231)</f>
        <v>6</v>
      </c>
      <c r="L99" s="19">
        <f t="shared" si="6"/>
        <v>30</v>
      </c>
    </row>
    <row r="100" spans="1:13">
      <c r="A100" s="19">
        <v>5</v>
      </c>
      <c r="B100" s="38" t="s">
        <v>95</v>
      </c>
      <c r="C100" s="39">
        <v>949</v>
      </c>
      <c r="D100" s="19" t="s">
        <v>7</v>
      </c>
      <c r="E100" s="17">
        <f>SUMIF(atleti!$D$220:$D$231,$C100,atleti!F$220:F$231)</f>
        <v>8</v>
      </c>
      <c r="F100" s="17">
        <f>SUMIF(atleti!$D$220:$D$231,$C100,atleti!H$220:H$231)</f>
        <v>0</v>
      </c>
      <c r="G100" s="17">
        <f>SUMIF(atleti!$D$220:$D$231,$C100,atleti!J$220:J$231)</f>
        <v>0</v>
      </c>
      <c r="H100" s="17">
        <f>SUMIF(atleti!$D$220:$D$231,$C100,atleti!K$220:K$231)</f>
        <v>0</v>
      </c>
      <c r="I100" s="17">
        <f>SUMIF(atleti!$D$220:$D$231,$C100,atleti!M$220:M$231)</f>
        <v>0</v>
      </c>
      <c r="J100" s="17">
        <f>SUMIF(atleti!$D$220:$D$231,$C100,atleti!P$220:P$231)</f>
        <v>0</v>
      </c>
      <c r="K100" s="17">
        <f>SUMIF(atleti!$D$220:$D$231,$C100,atleti!Q$220:Q$231)</f>
        <v>0</v>
      </c>
      <c r="L100" s="19">
        <f t="shared" si="6"/>
        <v>8</v>
      </c>
    </row>
    <row r="101" spans="1:13">
      <c r="A101" s="19">
        <v>6</v>
      </c>
      <c r="B101" s="40" t="s">
        <v>150</v>
      </c>
      <c r="C101" s="19">
        <v>3414</v>
      </c>
      <c r="D101" s="19" t="s">
        <v>34</v>
      </c>
      <c r="E101" s="17">
        <f>SUMIF(atleti!$D$220:$D$231,$C101,atleti!F$220:F$231)</f>
        <v>0</v>
      </c>
      <c r="F101" s="17">
        <f>SUMIF(atleti!$D$220:$D$231,$C101,atleti!H$220:H$231)</f>
        <v>3</v>
      </c>
      <c r="G101" s="17">
        <f>SUMIF(atleti!$D$220:$D$231,$C101,atleti!J$220:J$231)</f>
        <v>0</v>
      </c>
      <c r="H101" s="17">
        <f>SUMIF(atleti!$D$220:$D$231,$C101,atleti!K$220:K$231)</f>
        <v>0</v>
      </c>
      <c r="I101" s="17">
        <f>SUMIF(atleti!$D$220:$D$231,$C101,atleti!M$220:M$231)</f>
        <v>0</v>
      </c>
      <c r="J101" s="17">
        <f>SUMIF(atleti!$D$220:$D$231,$C101,atleti!P$220:P$231)</f>
        <v>0</v>
      </c>
      <c r="K101" s="17">
        <f>SUMIF(atleti!$D$220:$D$231,$C101,atleti!Q$220:Q$231)</f>
        <v>0</v>
      </c>
      <c r="L101" s="19">
        <f t="shared" si="6"/>
        <v>3</v>
      </c>
    </row>
    <row r="102" spans="1:13">
      <c r="A102" s="19">
        <v>7</v>
      </c>
      <c r="B102" s="38" t="s">
        <v>33</v>
      </c>
      <c r="C102" s="39">
        <v>3051</v>
      </c>
      <c r="D102" s="19" t="s">
        <v>8</v>
      </c>
      <c r="E102" s="17">
        <f>SUMIF(atleti!$D$220:$D$231,$C102,atleti!F$220:F$231)</f>
        <v>0</v>
      </c>
      <c r="F102" s="17">
        <f>SUMIF(atleti!$D$220:$D$231,$C102,atleti!H$220:H$231)</f>
        <v>1</v>
      </c>
      <c r="G102" s="17">
        <f>SUMIF(atleti!$D$220:$D$231,$C102,atleti!J$220:J$231)</f>
        <v>0</v>
      </c>
      <c r="H102" s="17">
        <f>SUMIF(atleti!$D$220:$D$231,$C102,atleti!K$220:K$231)</f>
        <v>0</v>
      </c>
      <c r="I102" s="17">
        <f>SUMIF(atleti!$D$220:$D$231,$C102,atleti!M$220:M$231)</f>
        <v>0</v>
      </c>
      <c r="J102" s="17">
        <f>SUMIF(atleti!$D$220:$D$231,$C102,atleti!P$220:P$231)</f>
        <v>0</v>
      </c>
      <c r="K102" s="17">
        <f>SUMIF(atleti!$D$220:$D$231,$C102,atleti!Q$220:Q$231)</f>
        <v>0</v>
      </c>
      <c r="L102" s="19">
        <f t="shared" si="6"/>
        <v>1</v>
      </c>
    </row>
    <row r="103" spans="1:13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6"/>
    </row>
    <row r="104" spans="1:13" ht="18">
      <c r="A104" s="57" t="s">
        <v>39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9"/>
    </row>
    <row r="105" spans="1:13" ht="12.95" customHeight="1">
      <c r="A105" s="5"/>
      <c r="B105" s="6" t="s">
        <v>15</v>
      </c>
      <c r="C105" s="7" t="s">
        <v>44</v>
      </c>
      <c r="D105" s="7" t="s">
        <v>0</v>
      </c>
      <c r="E105" s="8">
        <v>1</v>
      </c>
      <c r="F105" s="7">
        <v>2</v>
      </c>
      <c r="G105" s="7">
        <v>3</v>
      </c>
      <c r="H105" s="7">
        <v>4</v>
      </c>
      <c r="I105" s="7">
        <v>5</v>
      </c>
      <c r="J105" s="7">
        <v>6</v>
      </c>
      <c r="K105" s="7" t="s">
        <v>12</v>
      </c>
      <c r="L105" s="9" t="s">
        <v>13</v>
      </c>
    </row>
    <row r="106" spans="1:13">
      <c r="A106" s="19">
        <v>1</v>
      </c>
      <c r="B106" s="38" t="s">
        <v>29</v>
      </c>
      <c r="C106" s="39">
        <v>749</v>
      </c>
      <c r="D106" s="19" t="s">
        <v>10</v>
      </c>
      <c r="E106" s="17">
        <f>SUMIF(atleti!$D$235:$D$245,$C106,atleti!F$235:F$245)</f>
        <v>48</v>
      </c>
      <c r="F106" s="17">
        <f>SUMIF(atleti!$D$235:$D$245,$C106,atleti!H$235:H$245)</f>
        <v>48</v>
      </c>
      <c r="G106" s="17">
        <f>SUMIF(atleti!$D$235:$D$245,$C106,atleti!J$235:J$245)</f>
        <v>0</v>
      </c>
      <c r="H106" s="17">
        <f>SUMIF(atleti!$D$235:$D$245,$C106,atleti!K$235:K$245)</f>
        <v>0</v>
      </c>
      <c r="I106" s="17">
        <f>SUMIF(atleti!$D$235:$D$245,$C106,atleti!M$235:M$245)</f>
        <v>0</v>
      </c>
      <c r="J106" s="17">
        <f>SUMIF(atleti!$D$235:$D$245,$C106,atleti!P$235:P$245)</f>
        <v>0</v>
      </c>
      <c r="K106" s="17">
        <f>SUMIF(atleti!$D$235:$D$245,$C106,atleti!Q$235:Q$245)</f>
        <v>18</v>
      </c>
      <c r="L106" s="43">
        <f>+E106+F106+G106+H106+I106+J106+K106</f>
        <v>114</v>
      </c>
    </row>
    <row r="107" spans="1:13">
      <c r="A107" s="19">
        <v>2</v>
      </c>
      <c r="B107" s="38" t="s">
        <v>30</v>
      </c>
      <c r="C107" s="39">
        <v>550</v>
      </c>
      <c r="D107" s="19" t="s">
        <v>9</v>
      </c>
      <c r="E107" s="17">
        <f>SUMIF(atleti!$D$235:$D$245,$C107,atleti!F$235:F$245)</f>
        <v>48</v>
      </c>
      <c r="F107" s="17">
        <f>SUMIF(atleti!$D$235:$D$245,$C107,atleti!H$235:H$245)</f>
        <v>36</v>
      </c>
      <c r="G107" s="17">
        <f>SUMIF(atleti!$D$235:$D$245,$C107,atleti!J$235:J$245)</f>
        <v>0</v>
      </c>
      <c r="H107" s="17">
        <f>SUMIF(atleti!$D$235:$D$245,$C107,atleti!K$235:K$245)</f>
        <v>0</v>
      </c>
      <c r="I107" s="17">
        <f>SUMIF(atleti!$D$235:$D$245,$C107,atleti!M$235:M$245)</f>
        <v>0</v>
      </c>
      <c r="J107" s="17">
        <f>SUMIF(atleti!$D$235:$D$245,$C107,atleti!P$235:P$245)</f>
        <v>0</v>
      </c>
      <c r="K107" s="17">
        <f>SUMIF(atleti!$D$235:$D$245,$C107,atleti!Q$235:Q$245)</f>
        <v>12</v>
      </c>
      <c r="L107" s="17">
        <f>+E107+F107+G107+H107+I107+J107+K107</f>
        <v>96</v>
      </c>
      <c r="M107" s="46"/>
    </row>
    <row r="108" spans="1:13">
      <c r="A108" s="19">
        <v>3</v>
      </c>
      <c r="B108" s="40" t="s">
        <v>150</v>
      </c>
      <c r="C108" s="19">
        <v>3414</v>
      </c>
      <c r="D108" s="19" t="s">
        <v>34</v>
      </c>
      <c r="E108" s="17">
        <f>SUMIF(atleti!$D$235:$D$245,$C108,atleti!F$235:F$245)</f>
        <v>0</v>
      </c>
      <c r="F108" s="17">
        <f>SUMIF(atleti!$D$235:$D$245,$C108,atleti!H$235:H$245)</f>
        <v>17</v>
      </c>
      <c r="G108" s="17">
        <f>SUMIF(atleti!$D$235:$D$245,$C108,atleti!J$235:J$245)</f>
        <v>0</v>
      </c>
      <c r="H108" s="17">
        <f>SUMIF(atleti!$D$235:$D$245,$C108,atleti!K$235:K$245)</f>
        <v>0</v>
      </c>
      <c r="I108" s="17">
        <f>SUMIF(atleti!$D$235:$D$245,$C108,atleti!M$235:M$245)</f>
        <v>0</v>
      </c>
      <c r="J108" s="17">
        <f>SUMIF(atleti!$D$235:$D$245,$C108,atleti!P$235:P$245)</f>
        <v>0</v>
      </c>
      <c r="K108" s="17">
        <f>SUMIF(atleti!$D$235:$D$245,$C108,atleti!Q$235:Q$245)</f>
        <v>0</v>
      </c>
      <c r="L108" s="19">
        <f>+E108+F108+G108+H108+I108+J108+K108</f>
        <v>17</v>
      </c>
    </row>
    <row r="109" spans="1:13">
      <c r="A109" s="19">
        <v>4</v>
      </c>
      <c r="B109" s="38" t="s">
        <v>33</v>
      </c>
      <c r="C109" s="39">
        <v>3051</v>
      </c>
      <c r="D109" s="19" t="s">
        <v>8</v>
      </c>
      <c r="E109" s="17">
        <f>SUMIF(atleti!$D$235:$D$245,$C109,atleti!F$235:F$245)</f>
        <v>0</v>
      </c>
      <c r="F109" s="17">
        <f>SUMIF(atleti!$D$235:$D$245,$C109,atleti!H$235:H$245)</f>
        <v>2</v>
      </c>
      <c r="G109" s="17">
        <f>SUMIF(atleti!$D$235:$D$245,$C109,atleti!J$235:J$245)</f>
        <v>0</v>
      </c>
      <c r="H109" s="17">
        <f>SUMIF(atleti!$D$235:$D$245,$C109,atleti!K$235:K$245)</f>
        <v>0</v>
      </c>
      <c r="I109" s="17">
        <f>SUMIF(atleti!$D$235:$D$245,$C109,atleti!M$235:M$245)</f>
        <v>0</v>
      </c>
      <c r="J109" s="17">
        <f>SUMIF(atleti!$D$235:$D$245,$C109,atleti!P$235:P$245)</f>
        <v>0</v>
      </c>
      <c r="K109" s="17">
        <f>SUMIF(atleti!$D$235:$D$245,$C109,atleti!Q$235:Q$245)</f>
        <v>0</v>
      </c>
      <c r="L109" s="19">
        <f>+E109+F109+G109+H109+I109+J109+K109</f>
        <v>2</v>
      </c>
    </row>
    <row r="110" spans="1:13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6"/>
    </row>
    <row r="111" spans="1:13" ht="18">
      <c r="A111" s="57" t="s">
        <v>68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9"/>
    </row>
    <row r="112" spans="1:13" ht="12.95" customHeight="1">
      <c r="A112" s="5"/>
      <c r="B112" s="6" t="s">
        <v>15</v>
      </c>
      <c r="C112" s="7" t="s">
        <v>44</v>
      </c>
      <c r="D112" s="7" t="s">
        <v>0</v>
      </c>
      <c r="E112" s="8">
        <v>1</v>
      </c>
      <c r="F112" s="7">
        <v>2</v>
      </c>
      <c r="G112" s="7">
        <v>3</v>
      </c>
      <c r="H112" s="7">
        <v>4</v>
      </c>
      <c r="I112" s="7">
        <v>5</v>
      </c>
      <c r="J112" s="7">
        <v>6</v>
      </c>
      <c r="K112" s="7" t="s">
        <v>12</v>
      </c>
      <c r="L112" s="50" t="s">
        <v>13</v>
      </c>
    </row>
    <row r="113" spans="1:13">
      <c r="A113" s="19">
        <v>1</v>
      </c>
      <c r="B113" s="38" t="s">
        <v>30</v>
      </c>
      <c r="C113" s="39">
        <v>550</v>
      </c>
      <c r="D113" s="19" t="s">
        <v>9</v>
      </c>
      <c r="E113" s="17">
        <f>SUMIF(atleti!$D$249:$D$255,$C113,atleti!F$249:F$255)</f>
        <v>36</v>
      </c>
      <c r="F113" s="17">
        <f>SUMIF(atleti!$D$249:$D$255,$C113,atleti!H$249:H$255)</f>
        <v>36</v>
      </c>
      <c r="G113" s="17">
        <f>SUMIF(atleti!$D$249:$D$255,$C113,atleti!J$249:J$255)</f>
        <v>0</v>
      </c>
      <c r="H113" s="17">
        <f>SUMIF(atleti!$D$249:$D$255,$C113,atleti!K$249:K$255)</f>
        <v>0</v>
      </c>
      <c r="I113" s="17">
        <f>SUMIF(atleti!$D$249:$D$255,$C113,atleti!M$249:M$255)</f>
        <v>0</v>
      </c>
      <c r="J113" s="17">
        <f>SUMIF(atleti!$D$249:$D$255,$C113,atleti!P$249:P$255)</f>
        <v>0</v>
      </c>
      <c r="K113" s="17">
        <f>SUMIF(atleti!$D$249:$D$255,$C113,atleti!Q$249:Q$255)</f>
        <v>0</v>
      </c>
      <c r="L113" s="43">
        <f>+E113+F113+G113+H113+I113+J113+K113</f>
        <v>72</v>
      </c>
      <c r="M113" s="48"/>
    </row>
    <row r="114" spans="1:13">
      <c r="A114" s="19">
        <v>2</v>
      </c>
      <c r="B114" s="38" t="s">
        <v>61</v>
      </c>
      <c r="C114" s="39">
        <v>2695</v>
      </c>
      <c r="D114" s="19" t="s">
        <v>10</v>
      </c>
      <c r="E114" s="17">
        <f>SUMIF(atleti!$D$249:$D$255,$C114,atleti!F$249:F$255)</f>
        <v>0</v>
      </c>
      <c r="F114" s="17">
        <f>SUMIF(atleti!$D$249:$D$255,$C114,atleti!H$249:H$255)</f>
        <v>24</v>
      </c>
      <c r="G114" s="17">
        <f>SUMIF(atleti!$D$249:$D$255,$C114,atleti!J$249:J$255)</f>
        <v>0</v>
      </c>
      <c r="H114" s="17">
        <f>SUMIF(atleti!$D$249:$D$255,$C114,atleti!K$249:K$255)</f>
        <v>0</v>
      </c>
      <c r="I114" s="17">
        <f>SUMIF(atleti!$D$249:$D$255,$C114,atleti!M$249:M$255)</f>
        <v>0</v>
      </c>
      <c r="J114" s="17">
        <f>SUMIF(atleti!$D$249:$D$255,$C114,atleti!P$249:P$255)</f>
        <v>0</v>
      </c>
      <c r="K114" s="17">
        <f>SUMIF(atleti!$D$249:$D$255,$C114,atleti!Q$249:Q$255)</f>
        <v>0</v>
      </c>
      <c r="L114" s="19">
        <f>+E114+F114+G114+H114+I114+J114+K114</f>
        <v>24</v>
      </c>
      <c r="M114" s="46"/>
    </row>
    <row r="115" spans="1:13">
      <c r="A115" s="19">
        <v>3</v>
      </c>
      <c r="B115" s="40" t="s">
        <v>150</v>
      </c>
      <c r="C115" s="19">
        <v>3414</v>
      </c>
      <c r="D115" s="19" t="s">
        <v>34</v>
      </c>
      <c r="E115" s="17">
        <f>SUMIF(atleti!$D$249:$D$255,$C115,atleti!F$249:F$255)</f>
        <v>0</v>
      </c>
      <c r="F115" s="17">
        <f>SUMIF(atleti!$D$249:$D$255,$C115,atleti!H$249:H$255)</f>
        <v>20</v>
      </c>
      <c r="G115" s="17">
        <f>SUMIF(atleti!$D$249:$D$255,$C115,atleti!J$249:J$255)</f>
        <v>0</v>
      </c>
      <c r="H115" s="17">
        <f>SUMIF(atleti!$D$249:$D$255,$C115,atleti!K$249:K$255)</f>
        <v>0</v>
      </c>
      <c r="I115" s="17">
        <f>SUMIF(atleti!$D$249:$D$255,$C115,atleti!M$249:M$255)</f>
        <v>0</v>
      </c>
      <c r="J115" s="17">
        <f>SUMIF(atleti!$D$249:$D$255,$C115,atleti!P$249:P$255)</f>
        <v>0</v>
      </c>
      <c r="K115" s="17">
        <f>SUMIF(atleti!$D$249:$D$255,$C115,atleti!Q$249:Q$255)</f>
        <v>0</v>
      </c>
      <c r="L115" s="17">
        <f>+E115+F115+G115+H115+I115+J115+K115</f>
        <v>20</v>
      </c>
      <c r="M115" s="46"/>
    </row>
    <row r="116" spans="1:13" ht="12.95" customHeight="1">
      <c r="A116" s="19">
        <v>4</v>
      </c>
      <c r="B116" s="38" t="s">
        <v>33</v>
      </c>
      <c r="C116" s="39">
        <v>3051</v>
      </c>
      <c r="D116" s="19" t="s">
        <v>8</v>
      </c>
      <c r="E116" s="17">
        <f>SUMIF(atleti!$D$249:$D$255,$C116,atleti!F$249:F$255)</f>
        <v>0</v>
      </c>
      <c r="F116" s="17">
        <f>SUMIF(atleti!$D$249:$D$255,$C116,atleti!H$249:H$255)</f>
        <v>12</v>
      </c>
      <c r="G116" s="17">
        <f>SUMIF(atleti!$D$249:$D$255,$C116,atleti!J$249:J$255)</f>
        <v>0</v>
      </c>
      <c r="H116" s="17">
        <f>SUMIF(atleti!$D$249:$D$255,$C116,atleti!K$249:K$255)</f>
        <v>0</v>
      </c>
      <c r="I116" s="17">
        <f>SUMIF(atleti!$D$249:$D$255,$C116,atleti!M$249:M$255)</f>
        <v>0</v>
      </c>
      <c r="J116" s="17">
        <f>SUMIF(atleti!$D$249:$D$255,$C116,atleti!P$249:P$255)</f>
        <v>0</v>
      </c>
      <c r="K116" s="17">
        <f>SUMIF(atleti!$D$249:$D$255,$C116,atleti!Q$249:Q$255)</f>
        <v>0</v>
      </c>
      <c r="L116" s="49">
        <f>+E116+F116+G116+H116+I116+J116+K116</f>
        <v>12</v>
      </c>
      <c r="M116" s="46"/>
    </row>
    <row r="117" spans="1:13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69"/>
    </row>
    <row r="118" spans="1:13" ht="18">
      <c r="A118" s="57" t="s">
        <v>26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9"/>
    </row>
    <row r="119" spans="1:13" ht="12.95" customHeight="1">
      <c r="A119" s="5"/>
      <c r="B119" s="6" t="s">
        <v>15</v>
      </c>
      <c r="C119" s="7" t="s">
        <v>44</v>
      </c>
      <c r="D119" s="7" t="s">
        <v>0</v>
      </c>
      <c r="E119" s="8">
        <v>1</v>
      </c>
      <c r="F119" s="7">
        <v>2</v>
      </c>
      <c r="G119" s="7">
        <v>3</v>
      </c>
      <c r="H119" s="7">
        <v>4</v>
      </c>
      <c r="I119" s="7">
        <v>5</v>
      </c>
      <c r="J119" s="7">
        <v>6</v>
      </c>
      <c r="K119" s="7" t="s">
        <v>12</v>
      </c>
      <c r="L119" s="9" t="s">
        <v>13</v>
      </c>
    </row>
    <row r="120" spans="1:13">
      <c r="A120" s="19">
        <v>1</v>
      </c>
      <c r="B120" s="38" t="s">
        <v>30</v>
      </c>
      <c r="C120" s="39">
        <v>550</v>
      </c>
      <c r="D120" s="19" t="s">
        <v>9</v>
      </c>
      <c r="E120" s="17">
        <f t="shared" ref="E120:K120" si="7">SUMIF($C$3:$C$116,"550",E$3:E$116)</f>
        <v>381</v>
      </c>
      <c r="F120" s="17">
        <f t="shared" si="7"/>
        <v>454</v>
      </c>
      <c r="G120" s="17">
        <f t="shared" si="7"/>
        <v>0</v>
      </c>
      <c r="H120" s="17">
        <f t="shared" si="7"/>
        <v>0</v>
      </c>
      <c r="I120" s="17">
        <f t="shared" si="7"/>
        <v>0</v>
      </c>
      <c r="J120" s="17">
        <f t="shared" si="7"/>
        <v>0</v>
      </c>
      <c r="K120" s="17">
        <f t="shared" si="7"/>
        <v>87</v>
      </c>
      <c r="L120" s="43">
        <f t="shared" ref="L120:L137" si="8">+E120+F120+G120+H120+I120+J120+K120</f>
        <v>922</v>
      </c>
    </row>
    <row r="121" spans="1:13">
      <c r="A121" s="19">
        <v>2</v>
      </c>
      <c r="B121" s="38" t="s">
        <v>29</v>
      </c>
      <c r="C121" s="39">
        <v>749</v>
      </c>
      <c r="D121" s="19" t="s">
        <v>10</v>
      </c>
      <c r="E121" s="17">
        <f t="shared" ref="E121:K121" si="9">SUMIF($C$3:$C$116,"749",E$3:E$116)</f>
        <v>294</v>
      </c>
      <c r="F121" s="17">
        <f t="shared" si="9"/>
        <v>273</v>
      </c>
      <c r="G121" s="17">
        <f t="shared" si="9"/>
        <v>0</v>
      </c>
      <c r="H121" s="17">
        <f t="shared" si="9"/>
        <v>0</v>
      </c>
      <c r="I121" s="17">
        <f t="shared" si="9"/>
        <v>0</v>
      </c>
      <c r="J121" s="17">
        <f t="shared" si="9"/>
        <v>0</v>
      </c>
      <c r="K121" s="17">
        <f t="shared" si="9"/>
        <v>57</v>
      </c>
      <c r="L121" s="19">
        <f t="shared" si="8"/>
        <v>624</v>
      </c>
      <c r="M121" s="3"/>
    </row>
    <row r="122" spans="1:13" s="3" customFormat="1">
      <c r="A122" s="19">
        <v>3</v>
      </c>
      <c r="B122" s="38" t="s">
        <v>32</v>
      </c>
      <c r="C122" s="39">
        <v>955</v>
      </c>
      <c r="D122" s="19" t="s">
        <v>8</v>
      </c>
      <c r="E122" s="17">
        <f t="shared" ref="E122:K122" si="10">SUMIF($C$3:$C$116,"955",E$3:E$116)</f>
        <v>98</v>
      </c>
      <c r="F122" s="17">
        <f t="shared" si="10"/>
        <v>157</v>
      </c>
      <c r="G122" s="17">
        <f t="shared" si="10"/>
        <v>0</v>
      </c>
      <c r="H122" s="17">
        <f t="shared" si="10"/>
        <v>0</v>
      </c>
      <c r="I122" s="17">
        <f t="shared" si="10"/>
        <v>0</v>
      </c>
      <c r="J122" s="17">
        <f t="shared" si="10"/>
        <v>0</v>
      </c>
      <c r="K122" s="17">
        <f t="shared" si="10"/>
        <v>21</v>
      </c>
      <c r="L122" s="19">
        <f t="shared" si="8"/>
        <v>276</v>
      </c>
      <c r="M122" s="1"/>
    </row>
    <row r="123" spans="1:13">
      <c r="A123" s="19">
        <v>4</v>
      </c>
      <c r="B123" s="40" t="s">
        <v>150</v>
      </c>
      <c r="C123" s="19">
        <v>3414</v>
      </c>
      <c r="D123" s="19" t="s">
        <v>34</v>
      </c>
      <c r="E123" s="17">
        <f t="shared" ref="E123:K123" si="11">SUMIF($C$3:$C$116,"3414",E$3:E$116)</f>
        <v>86</v>
      </c>
      <c r="F123" s="17">
        <f t="shared" si="11"/>
        <v>161</v>
      </c>
      <c r="G123" s="17">
        <f t="shared" si="11"/>
        <v>0</v>
      </c>
      <c r="H123" s="17">
        <f t="shared" si="11"/>
        <v>0</v>
      </c>
      <c r="I123" s="17">
        <f t="shared" si="11"/>
        <v>0</v>
      </c>
      <c r="J123" s="17">
        <f t="shared" si="11"/>
        <v>0</v>
      </c>
      <c r="K123" s="17">
        <f t="shared" si="11"/>
        <v>0</v>
      </c>
      <c r="L123" s="19">
        <f t="shared" si="8"/>
        <v>247</v>
      </c>
      <c r="M123" s="3"/>
    </row>
    <row r="124" spans="1:13" s="3" customFormat="1">
      <c r="A124" s="19">
        <v>5</v>
      </c>
      <c r="B124" s="38" t="s">
        <v>33</v>
      </c>
      <c r="C124" s="42">
        <v>3051</v>
      </c>
      <c r="D124" s="19" t="s">
        <v>8</v>
      </c>
      <c r="E124" s="17">
        <f t="shared" ref="E124:K124" si="12">SUMIF($C$3:$C$116,"3051",E$3:E$116)</f>
        <v>115</v>
      </c>
      <c r="F124" s="17">
        <f t="shared" si="12"/>
        <v>66</v>
      </c>
      <c r="G124" s="17">
        <f t="shared" si="12"/>
        <v>0</v>
      </c>
      <c r="H124" s="17">
        <f t="shared" si="12"/>
        <v>0</v>
      </c>
      <c r="I124" s="17">
        <f t="shared" si="12"/>
        <v>0</v>
      </c>
      <c r="J124" s="17">
        <f t="shared" si="12"/>
        <v>0</v>
      </c>
      <c r="K124" s="17">
        <f t="shared" si="12"/>
        <v>24</v>
      </c>
      <c r="L124" s="19">
        <f t="shared" si="8"/>
        <v>205</v>
      </c>
    </row>
    <row r="125" spans="1:13" s="3" customFormat="1">
      <c r="A125" s="19">
        <v>6</v>
      </c>
      <c r="B125" s="40" t="s">
        <v>61</v>
      </c>
      <c r="C125" s="19">
        <v>2695</v>
      </c>
      <c r="D125" s="19" t="s">
        <v>10</v>
      </c>
      <c r="E125" s="17">
        <f t="shared" ref="E125:K125" si="13">SUMIF($C$3:$C$116,"2695",E$3:E$116)</f>
        <v>60</v>
      </c>
      <c r="F125" s="17">
        <f t="shared" si="13"/>
        <v>134</v>
      </c>
      <c r="G125" s="17">
        <f t="shared" si="13"/>
        <v>0</v>
      </c>
      <c r="H125" s="17">
        <f t="shared" si="13"/>
        <v>0</v>
      </c>
      <c r="I125" s="17">
        <f t="shared" si="13"/>
        <v>0</v>
      </c>
      <c r="J125" s="17">
        <f t="shared" si="13"/>
        <v>0</v>
      </c>
      <c r="K125" s="17">
        <f t="shared" si="13"/>
        <v>0</v>
      </c>
      <c r="L125" s="19">
        <f t="shared" si="8"/>
        <v>194</v>
      </c>
    </row>
    <row r="126" spans="1:13" s="3" customFormat="1">
      <c r="A126" s="19">
        <v>7</v>
      </c>
      <c r="B126" s="38" t="s">
        <v>31</v>
      </c>
      <c r="C126" s="39">
        <v>376</v>
      </c>
      <c r="D126" s="19" t="s">
        <v>7</v>
      </c>
      <c r="E126" s="17">
        <f t="shared" ref="E126:K126" si="14">SUMIF($C$3:$C$116,"376",E$3:E$116)</f>
        <v>82</v>
      </c>
      <c r="F126" s="17">
        <f t="shared" si="14"/>
        <v>66</v>
      </c>
      <c r="G126" s="17">
        <f t="shared" si="14"/>
        <v>0</v>
      </c>
      <c r="H126" s="17">
        <f t="shared" si="14"/>
        <v>0</v>
      </c>
      <c r="I126" s="17">
        <f t="shared" si="14"/>
        <v>0</v>
      </c>
      <c r="J126" s="17">
        <f t="shared" si="14"/>
        <v>0</v>
      </c>
      <c r="K126" s="17">
        <f t="shared" si="14"/>
        <v>12</v>
      </c>
      <c r="L126" s="19">
        <f t="shared" si="8"/>
        <v>160</v>
      </c>
      <c r="M126" s="1"/>
    </row>
    <row r="127" spans="1:13">
      <c r="A127" s="19">
        <v>8</v>
      </c>
      <c r="B127" s="38" t="s">
        <v>73</v>
      </c>
      <c r="C127" s="39">
        <v>3324</v>
      </c>
      <c r="D127" s="19" t="s">
        <v>8</v>
      </c>
      <c r="E127" s="17">
        <f t="shared" ref="E127:K127" si="15">SUMIF($C$3:$C$116,"3324",E$3:E$116)</f>
        <v>60</v>
      </c>
      <c r="F127" s="17">
        <f t="shared" si="15"/>
        <v>70</v>
      </c>
      <c r="G127" s="17">
        <f t="shared" si="15"/>
        <v>0</v>
      </c>
      <c r="H127" s="17">
        <f t="shared" si="15"/>
        <v>0</v>
      </c>
      <c r="I127" s="17">
        <f t="shared" si="15"/>
        <v>0</v>
      </c>
      <c r="J127" s="17">
        <f t="shared" si="15"/>
        <v>0</v>
      </c>
      <c r="K127" s="17">
        <f t="shared" si="15"/>
        <v>12</v>
      </c>
      <c r="L127" s="19">
        <f t="shared" si="8"/>
        <v>142</v>
      </c>
      <c r="M127" s="3"/>
    </row>
    <row r="128" spans="1:13" s="3" customFormat="1">
      <c r="A128" s="19">
        <v>9</v>
      </c>
      <c r="B128" s="38" t="s">
        <v>95</v>
      </c>
      <c r="C128" s="39">
        <v>949</v>
      </c>
      <c r="D128" s="19" t="s">
        <v>7</v>
      </c>
      <c r="E128" s="17">
        <f t="shared" ref="E128:K128" si="16">SUMIF($C$3:$C$116,"949",E$3:E$116)</f>
        <v>92</v>
      </c>
      <c r="F128" s="17">
        <f t="shared" si="16"/>
        <v>30</v>
      </c>
      <c r="G128" s="17">
        <f t="shared" si="16"/>
        <v>0</v>
      </c>
      <c r="H128" s="17">
        <f t="shared" si="16"/>
        <v>0</v>
      </c>
      <c r="I128" s="17">
        <f t="shared" si="16"/>
        <v>0</v>
      </c>
      <c r="J128" s="17">
        <f t="shared" si="16"/>
        <v>0</v>
      </c>
      <c r="K128" s="17">
        <f t="shared" si="16"/>
        <v>0</v>
      </c>
      <c r="L128" s="19">
        <f t="shared" si="8"/>
        <v>122</v>
      </c>
    </row>
    <row r="129" spans="1:12" s="3" customFormat="1">
      <c r="A129" s="19">
        <v>10</v>
      </c>
      <c r="B129" s="38" t="s">
        <v>62</v>
      </c>
      <c r="C129" s="39">
        <v>2104</v>
      </c>
      <c r="D129" s="19" t="s">
        <v>8</v>
      </c>
      <c r="E129" s="17">
        <f t="shared" ref="E129:K129" si="17">SUMIF($C$3:$C$116,"2104",E$3:E$116)</f>
        <v>46</v>
      </c>
      <c r="F129" s="17">
        <f t="shared" si="17"/>
        <v>49</v>
      </c>
      <c r="G129" s="17">
        <f t="shared" si="17"/>
        <v>0</v>
      </c>
      <c r="H129" s="17">
        <f t="shared" si="17"/>
        <v>0</v>
      </c>
      <c r="I129" s="17">
        <f t="shared" si="17"/>
        <v>0</v>
      </c>
      <c r="J129" s="17">
        <f t="shared" si="17"/>
        <v>0</v>
      </c>
      <c r="K129" s="17">
        <f t="shared" si="17"/>
        <v>0</v>
      </c>
      <c r="L129" s="19">
        <f t="shared" si="8"/>
        <v>95</v>
      </c>
    </row>
    <row r="130" spans="1:12" s="3" customFormat="1">
      <c r="A130" s="19">
        <v>11</v>
      </c>
      <c r="B130" s="38" t="s">
        <v>51</v>
      </c>
      <c r="C130" s="39">
        <v>437</v>
      </c>
      <c r="D130" s="19" t="s">
        <v>8</v>
      </c>
      <c r="E130" s="17">
        <f t="shared" ref="E130:K130" si="18">SUMIF($C$3:$C$116,"437",E$3:E$116)</f>
        <v>41</v>
      </c>
      <c r="F130" s="17">
        <f t="shared" si="18"/>
        <v>45</v>
      </c>
      <c r="G130" s="17">
        <f t="shared" si="18"/>
        <v>0</v>
      </c>
      <c r="H130" s="17">
        <f t="shared" si="18"/>
        <v>0</v>
      </c>
      <c r="I130" s="17">
        <f t="shared" si="18"/>
        <v>0</v>
      </c>
      <c r="J130" s="17">
        <f t="shared" si="18"/>
        <v>0</v>
      </c>
      <c r="K130" s="17">
        <f t="shared" si="18"/>
        <v>9</v>
      </c>
      <c r="L130" s="19">
        <f t="shared" si="8"/>
        <v>95</v>
      </c>
    </row>
    <row r="131" spans="1:12" s="3" customFormat="1">
      <c r="A131" s="19">
        <v>12</v>
      </c>
      <c r="B131" s="38" t="s">
        <v>57</v>
      </c>
      <c r="C131" s="39">
        <v>2938</v>
      </c>
      <c r="D131" s="19" t="s">
        <v>52</v>
      </c>
      <c r="E131" s="17">
        <f t="shared" ref="E131:K131" si="19">SUMIF($C$3:$C$116,"2938",E$3:E$116)</f>
        <v>44</v>
      </c>
      <c r="F131" s="17">
        <f t="shared" si="19"/>
        <v>35</v>
      </c>
      <c r="G131" s="17">
        <f t="shared" si="19"/>
        <v>0</v>
      </c>
      <c r="H131" s="17">
        <f t="shared" si="19"/>
        <v>0</v>
      </c>
      <c r="I131" s="17">
        <f t="shared" si="19"/>
        <v>0</v>
      </c>
      <c r="J131" s="17">
        <f t="shared" si="19"/>
        <v>0</v>
      </c>
      <c r="K131" s="17">
        <f t="shared" si="19"/>
        <v>0</v>
      </c>
      <c r="L131" s="19">
        <f t="shared" si="8"/>
        <v>79</v>
      </c>
    </row>
    <row r="132" spans="1:12" s="3" customFormat="1">
      <c r="A132" s="19">
        <v>13</v>
      </c>
      <c r="B132" s="38" t="s">
        <v>141</v>
      </c>
      <c r="C132" s="39">
        <v>3342</v>
      </c>
      <c r="D132" s="19" t="s">
        <v>9</v>
      </c>
      <c r="E132" s="17">
        <f t="shared" ref="E132:K132" si="20">SUMIF($C$3:$C$116,"3342",E$3:E$116)</f>
        <v>35</v>
      </c>
      <c r="F132" s="17">
        <f t="shared" si="20"/>
        <v>42</v>
      </c>
      <c r="G132" s="17">
        <f t="shared" si="20"/>
        <v>0</v>
      </c>
      <c r="H132" s="17">
        <f t="shared" si="20"/>
        <v>0</v>
      </c>
      <c r="I132" s="17">
        <f t="shared" si="20"/>
        <v>0</v>
      </c>
      <c r="J132" s="17">
        <f t="shared" si="20"/>
        <v>0</v>
      </c>
      <c r="K132" s="17">
        <f t="shared" si="20"/>
        <v>0</v>
      </c>
      <c r="L132" s="19">
        <f t="shared" si="8"/>
        <v>77</v>
      </c>
    </row>
    <row r="133" spans="1:12" s="3" customFormat="1">
      <c r="A133" s="19">
        <v>14</v>
      </c>
      <c r="B133" s="38" t="s">
        <v>157</v>
      </c>
      <c r="C133" s="39">
        <v>2882</v>
      </c>
      <c r="D133" s="19" t="s">
        <v>8</v>
      </c>
      <c r="E133" s="17">
        <f t="shared" ref="E133:K133" si="21">SUMIF($C$3:$C$116,"2882",E$3:E$116)</f>
        <v>32</v>
      </c>
      <c r="F133" s="17">
        <f t="shared" si="21"/>
        <v>0</v>
      </c>
      <c r="G133" s="17">
        <f t="shared" si="21"/>
        <v>0</v>
      </c>
      <c r="H133" s="17">
        <f t="shared" si="21"/>
        <v>0</v>
      </c>
      <c r="I133" s="17">
        <f t="shared" si="21"/>
        <v>0</v>
      </c>
      <c r="J133" s="17">
        <f t="shared" si="21"/>
        <v>0</v>
      </c>
      <c r="K133" s="17">
        <f t="shared" si="21"/>
        <v>3</v>
      </c>
      <c r="L133" s="19">
        <f t="shared" si="8"/>
        <v>35</v>
      </c>
    </row>
    <row r="134" spans="1:12" s="3" customFormat="1">
      <c r="A134" s="19">
        <v>15</v>
      </c>
      <c r="B134" s="38" t="s">
        <v>114</v>
      </c>
      <c r="C134" s="39">
        <v>3340</v>
      </c>
      <c r="D134" s="19" t="s">
        <v>38</v>
      </c>
      <c r="E134" s="17">
        <f t="shared" ref="E134:K134" si="22">SUMIF($C$3:$C$116,"3340",E$3:E$116)</f>
        <v>1</v>
      </c>
      <c r="F134" s="17">
        <f t="shared" si="22"/>
        <v>13</v>
      </c>
      <c r="G134" s="17">
        <f t="shared" si="22"/>
        <v>0</v>
      </c>
      <c r="H134" s="17">
        <f t="shared" si="22"/>
        <v>0</v>
      </c>
      <c r="I134" s="17">
        <f t="shared" si="22"/>
        <v>0</v>
      </c>
      <c r="J134" s="17">
        <f t="shared" si="22"/>
        <v>0</v>
      </c>
      <c r="K134" s="17">
        <f t="shared" si="22"/>
        <v>0</v>
      </c>
      <c r="L134" s="19">
        <f t="shared" si="8"/>
        <v>14</v>
      </c>
    </row>
    <row r="135" spans="1:12" s="3" customFormat="1">
      <c r="A135" s="19">
        <v>16</v>
      </c>
      <c r="B135" s="38" t="s">
        <v>165</v>
      </c>
      <c r="C135" s="39">
        <v>61</v>
      </c>
      <c r="D135" s="19" t="s">
        <v>9</v>
      </c>
      <c r="E135" s="17">
        <f t="shared" ref="E135:K135" si="23">SUMIF($C$3:$C$116,"61",E$3:E$116)</f>
        <v>0</v>
      </c>
      <c r="F135" s="17">
        <f t="shared" si="23"/>
        <v>8</v>
      </c>
      <c r="G135" s="17">
        <f t="shared" si="23"/>
        <v>0</v>
      </c>
      <c r="H135" s="17">
        <f t="shared" si="23"/>
        <v>0</v>
      </c>
      <c r="I135" s="17">
        <f t="shared" si="23"/>
        <v>0</v>
      </c>
      <c r="J135" s="17">
        <f t="shared" si="23"/>
        <v>0</v>
      </c>
      <c r="K135" s="17">
        <f t="shared" si="23"/>
        <v>0</v>
      </c>
      <c r="L135" s="19">
        <f t="shared" si="8"/>
        <v>8</v>
      </c>
    </row>
    <row r="136" spans="1:12" s="3" customFormat="1">
      <c r="A136" s="19">
        <v>17</v>
      </c>
      <c r="B136" s="38" t="s">
        <v>166</v>
      </c>
      <c r="C136" s="39">
        <v>328</v>
      </c>
      <c r="D136" s="19" t="s">
        <v>8</v>
      </c>
      <c r="E136" s="17">
        <f t="shared" ref="E136:K136" si="24">SUMIF($C$3:$C$116,"328",E$3:E$116)</f>
        <v>0</v>
      </c>
      <c r="F136" s="17">
        <f t="shared" si="24"/>
        <v>5</v>
      </c>
      <c r="G136" s="17">
        <f t="shared" si="24"/>
        <v>0</v>
      </c>
      <c r="H136" s="17">
        <f t="shared" si="24"/>
        <v>0</v>
      </c>
      <c r="I136" s="17">
        <f t="shared" si="24"/>
        <v>0</v>
      </c>
      <c r="J136" s="17">
        <f t="shared" si="24"/>
        <v>0</v>
      </c>
      <c r="K136" s="17">
        <f t="shared" si="24"/>
        <v>0</v>
      </c>
      <c r="L136" s="19">
        <f t="shared" si="8"/>
        <v>5</v>
      </c>
    </row>
    <row r="137" spans="1:12" s="3" customFormat="1">
      <c r="A137" s="19">
        <v>18</v>
      </c>
      <c r="B137" s="38" t="s">
        <v>172</v>
      </c>
      <c r="C137" s="39">
        <v>665</v>
      </c>
      <c r="D137" s="19" t="s">
        <v>9</v>
      </c>
      <c r="E137" s="17">
        <f t="shared" ref="E137:K137" si="25">SUMIF($C$3:$C$116,"665",E$3:E$116)</f>
        <v>0</v>
      </c>
      <c r="F137" s="17">
        <f t="shared" si="25"/>
        <v>2</v>
      </c>
      <c r="G137" s="17">
        <f t="shared" si="25"/>
        <v>0</v>
      </c>
      <c r="H137" s="17">
        <f t="shared" si="25"/>
        <v>0</v>
      </c>
      <c r="I137" s="17">
        <f t="shared" si="25"/>
        <v>0</v>
      </c>
      <c r="J137" s="17">
        <f t="shared" si="25"/>
        <v>0</v>
      </c>
      <c r="K137" s="17">
        <f t="shared" si="25"/>
        <v>0</v>
      </c>
      <c r="L137" s="19">
        <f t="shared" si="8"/>
        <v>2</v>
      </c>
    </row>
    <row r="138" spans="1:12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6"/>
    </row>
    <row r="139" spans="1:12" ht="18">
      <c r="A139" s="57" t="s">
        <v>27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9"/>
    </row>
    <row r="140" spans="1:12" ht="12.95" customHeight="1">
      <c r="A140" s="5"/>
      <c r="B140" s="6" t="s">
        <v>15</v>
      </c>
      <c r="C140" s="7"/>
      <c r="D140" s="7" t="s">
        <v>0</v>
      </c>
      <c r="E140" s="8">
        <v>1</v>
      </c>
      <c r="F140" s="7">
        <v>2</v>
      </c>
      <c r="G140" s="7">
        <v>3</v>
      </c>
      <c r="H140" s="7">
        <v>4</v>
      </c>
      <c r="I140" s="7">
        <v>5</v>
      </c>
      <c r="J140" s="7">
        <v>6</v>
      </c>
      <c r="K140" s="7" t="s">
        <v>12</v>
      </c>
      <c r="L140" s="9" t="s">
        <v>13</v>
      </c>
    </row>
    <row r="141" spans="1:12" s="3" customFormat="1">
      <c r="A141" s="19">
        <v>1</v>
      </c>
      <c r="B141" s="38" t="s">
        <v>1</v>
      </c>
      <c r="C141" s="39"/>
      <c r="D141" s="19" t="s">
        <v>9</v>
      </c>
      <c r="E141" s="17">
        <f t="shared" ref="E141:K141" si="26">SUMIF($D$120:$D$137,"cn",E$120:E$137)</f>
        <v>416</v>
      </c>
      <c r="F141" s="17">
        <f t="shared" si="26"/>
        <v>506</v>
      </c>
      <c r="G141" s="17">
        <f t="shared" si="26"/>
        <v>0</v>
      </c>
      <c r="H141" s="17">
        <f t="shared" si="26"/>
        <v>0</v>
      </c>
      <c r="I141" s="17">
        <f t="shared" si="26"/>
        <v>0</v>
      </c>
      <c r="J141" s="17">
        <f t="shared" si="26"/>
        <v>0</v>
      </c>
      <c r="K141" s="17">
        <f t="shared" si="26"/>
        <v>87</v>
      </c>
      <c r="L141" s="43">
        <f t="shared" ref="L141:L149" si="27">+E141+F141+G141+H141+I141+J141+K141</f>
        <v>1009</v>
      </c>
    </row>
    <row r="142" spans="1:12" s="3" customFormat="1">
      <c r="A142" s="19">
        <v>2</v>
      </c>
      <c r="B142" s="38" t="s">
        <v>4</v>
      </c>
      <c r="C142" s="39"/>
      <c r="D142" s="19" t="s">
        <v>8</v>
      </c>
      <c r="E142" s="17">
        <f t="shared" ref="E142:K142" si="28">SUMIF($D$120:$D$137,"to",E$120:E$137)</f>
        <v>392</v>
      </c>
      <c r="F142" s="17">
        <f t="shared" si="28"/>
        <v>392</v>
      </c>
      <c r="G142" s="17">
        <f t="shared" si="28"/>
        <v>0</v>
      </c>
      <c r="H142" s="17">
        <f t="shared" si="28"/>
        <v>0</v>
      </c>
      <c r="I142" s="17">
        <f t="shared" si="28"/>
        <v>0</v>
      </c>
      <c r="J142" s="17">
        <f t="shared" si="28"/>
        <v>0</v>
      </c>
      <c r="K142" s="17">
        <f t="shared" si="28"/>
        <v>69</v>
      </c>
      <c r="L142" s="19">
        <f t="shared" si="27"/>
        <v>853</v>
      </c>
    </row>
    <row r="143" spans="1:12" s="3" customFormat="1">
      <c r="A143" s="19">
        <v>3</v>
      </c>
      <c r="B143" s="38" t="s">
        <v>3</v>
      </c>
      <c r="C143" s="39"/>
      <c r="D143" s="19" t="s">
        <v>10</v>
      </c>
      <c r="E143" s="17">
        <f t="shared" ref="E143:K143" si="29">SUMIF($D$120:$D$137,"bi",E$120:E$137)</f>
        <v>354</v>
      </c>
      <c r="F143" s="17">
        <f t="shared" si="29"/>
        <v>407</v>
      </c>
      <c r="G143" s="17">
        <f t="shared" si="29"/>
        <v>0</v>
      </c>
      <c r="H143" s="17">
        <f t="shared" si="29"/>
        <v>0</v>
      </c>
      <c r="I143" s="17">
        <f t="shared" si="29"/>
        <v>0</v>
      </c>
      <c r="J143" s="17">
        <f t="shared" si="29"/>
        <v>0</v>
      </c>
      <c r="K143" s="17">
        <f t="shared" si="29"/>
        <v>57</v>
      </c>
      <c r="L143" s="19">
        <f t="shared" si="27"/>
        <v>818</v>
      </c>
    </row>
    <row r="144" spans="1:12" s="3" customFormat="1">
      <c r="A144" s="19">
        <v>4</v>
      </c>
      <c r="B144" s="38" t="s">
        <v>2</v>
      </c>
      <c r="C144" s="39"/>
      <c r="D144" s="19" t="s">
        <v>7</v>
      </c>
      <c r="E144" s="17">
        <f t="shared" ref="E144:K144" si="30">SUMIF($D$120:$D$137,"no",E$120:E$137)</f>
        <v>174</v>
      </c>
      <c r="F144" s="17">
        <f t="shared" si="30"/>
        <v>96</v>
      </c>
      <c r="G144" s="17">
        <f t="shared" si="30"/>
        <v>0</v>
      </c>
      <c r="H144" s="17">
        <f t="shared" si="30"/>
        <v>0</v>
      </c>
      <c r="I144" s="17">
        <f t="shared" si="30"/>
        <v>0</v>
      </c>
      <c r="J144" s="17">
        <f t="shared" si="30"/>
        <v>0</v>
      </c>
      <c r="K144" s="17">
        <f t="shared" si="30"/>
        <v>12</v>
      </c>
      <c r="L144" s="19">
        <f t="shared" si="27"/>
        <v>282</v>
      </c>
    </row>
    <row r="145" spans="1:12" s="3" customFormat="1">
      <c r="A145" s="19">
        <v>5</v>
      </c>
      <c r="B145" s="41" t="s">
        <v>5</v>
      </c>
      <c r="C145" s="19"/>
      <c r="D145" s="19" t="s">
        <v>34</v>
      </c>
      <c r="E145" s="17">
        <f t="shared" ref="E145:K145" si="31">SUMIF($D$120:$D$137,"at",E$120:E$137)</f>
        <v>86</v>
      </c>
      <c r="F145" s="17">
        <f t="shared" si="31"/>
        <v>161</v>
      </c>
      <c r="G145" s="17">
        <f t="shared" si="31"/>
        <v>0</v>
      </c>
      <c r="H145" s="17">
        <f t="shared" si="31"/>
        <v>0</v>
      </c>
      <c r="I145" s="17">
        <f t="shared" si="31"/>
        <v>0</v>
      </c>
      <c r="J145" s="17">
        <f t="shared" si="31"/>
        <v>0</v>
      </c>
      <c r="K145" s="17">
        <f t="shared" si="31"/>
        <v>0</v>
      </c>
      <c r="L145" s="19">
        <f t="shared" si="27"/>
        <v>247</v>
      </c>
    </row>
    <row r="146" spans="1:12" s="3" customFormat="1">
      <c r="A146" s="19">
        <v>6</v>
      </c>
      <c r="B146" s="38" t="s">
        <v>53</v>
      </c>
      <c r="C146" s="39"/>
      <c r="D146" s="19" t="s">
        <v>52</v>
      </c>
      <c r="E146" s="17">
        <f t="shared" ref="E146:K146" si="32">SUMIF($D$120:$D$137,"ao",E$120:E$137)</f>
        <v>44</v>
      </c>
      <c r="F146" s="17">
        <f t="shared" si="32"/>
        <v>35</v>
      </c>
      <c r="G146" s="17">
        <f t="shared" si="32"/>
        <v>0</v>
      </c>
      <c r="H146" s="17">
        <f t="shared" si="32"/>
        <v>0</v>
      </c>
      <c r="I146" s="17">
        <f t="shared" si="32"/>
        <v>0</v>
      </c>
      <c r="J146" s="17">
        <f t="shared" si="32"/>
        <v>0</v>
      </c>
      <c r="K146" s="17">
        <f t="shared" si="32"/>
        <v>0</v>
      </c>
      <c r="L146" s="19">
        <f t="shared" si="27"/>
        <v>79</v>
      </c>
    </row>
    <row r="147" spans="1:12" s="3" customFormat="1">
      <c r="A147" s="19">
        <v>8</v>
      </c>
      <c r="B147" s="38" t="s">
        <v>11</v>
      </c>
      <c r="C147" s="39"/>
      <c r="D147" s="19" t="s">
        <v>38</v>
      </c>
      <c r="E147" s="17">
        <f t="shared" ref="E147:K147" si="33">SUMIF($D$120:$D$137,"vc",E$120:E$137)</f>
        <v>1</v>
      </c>
      <c r="F147" s="17">
        <f t="shared" si="33"/>
        <v>13</v>
      </c>
      <c r="G147" s="17">
        <f t="shared" si="33"/>
        <v>0</v>
      </c>
      <c r="H147" s="17">
        <f t="shared" si="33"/>
        <v>0</v>
      </c>
      <c r="I147" s="17">
        <f t="shared" si="33"/>
        <v>0</v>
      </c>
      <c r="J147" s="17">
        <f t="shared" si="33"/>
        <v>0</v>
      </c>
      <c r="K147" s="17">
        <f t="shared" si="33"/>
        <v>0</v>
      </c>
      <c r="L147" s="19">
        <f t="shared" si="27"/>
        <v>14</v>
      </c>
    </row>
    <row r="148" spans="1:12" s="3" customFormat="1">
      <c r="A148" s="19">
        <v>7</v>
      </c>
      <c r="B148" s="38" t="s">
        <v>28</v>
      </c>
      <c r="C148" s="39"/>
      <c r="D148" s="19" t="s">
        <v>36</v>
      </c>
      <c r="E148" s="17">
        <f t="shared" ref="E148:K148" si="34">SUMIF($D$120:$D$137,"al",E$120:E$137)</f>
        <v>0</v>
      </c>
      <c r="F148" s="17">
        <f t="shared" si="34"/>
        <v>0</v>
      </c>
      <c r="G148" s="17">
        <f t="shared" si="34"/>
        <v>0</v>
      </c>
      <c r="H148" s="17">
        <f t="shared" si="34"/>
        <v>0</v>
      </c>
      <c r="I148" s="17">
        <f t="shared" si="34"/>
        <v>0</v>
      </c>
      <c r="J148" s="17">
        <f t="shared" si="34"/>
        <v>0</v>
      </c>
      <c r="K148" s="17">
        <f t="shared" si="34"/>
        <v>0</v>
      </c>
      <c r="L148" s="19">
        <f t="shared" si="27"/>
        <v>0</v>
      </c>
    </row>
    <row r="149" spans="1:12" s="3" customFormat="1">
      <c r="A149" s="19">
        <v>9</v>
      </c>
      <c r="B149" s="38" t="s">
        <v>6</v>
      </c>
      <c r="C149" s="39"/>
      <c r="D149" s="19" t="s">
        <v>37</v>
      </c>
      <c r="E149" s="17">
        <f t="shared" ref="E149:K149" si="35">SUMIF($D$120:$D$137,"vb",E$120:E$137)</f>
        <v>0</v>
      </c>
      <c r="F149" s="17">
        <f t="shared" si="35"/>
        <v>0</v>
      </c>
      <c r="G149" s="17">
        <f t="shared" si="35"/>
        <v>0</v>
      </c>
      <c r="H149" s="17">
        <f t="shared" si="35"/>
        <v>0</v>
      </c>
      <c r="I149" s="17">
        <f t="shared" si="35"/>
        <v>0</v>
      </c>
      <c r="J149" s="17">
        <f t="shared" si="35"/>
        <v>0</v>
      </c>
      <c r="K149" s="17">
        <f t="shared" si="35"/>
        <v>0</v>
      </c>
      <c r="L149" s="49">
        <f t="shared" si="27"/>
        <v>0</v>
      </c>
    </row>
    <row r="150" spans="1:12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6"/>
    </row>
  </sheetData>
  <sortState ref="A120:O137">
    <sortCondition descending="1" ref="L120:L137"/>
  </sortState>
  <mergeCells count="26">
    <mergeCell ref="A139:L139"/>
    <mergeCell ref="A150:L150"/>
    <mergeCell ref="A1:L1"/>
    <mergeCell ref="A103:L103"/>
    <mergeCell ref="A118:L118"/>
    <mergeCell ref="A110:L110"/>
    <mergeCell ref="A3:L3"/>
    <mergeCell ref="A21:L21"/>
    <mergeCell ref="A41:L41"/>
    <mergeCell ref="A58:L58"/>
    <mergeCell ref="A2:L2"/>
    <mergeCell ref="A20:L20"/>
    <mergeCell ref="A40:L40"/>
    <mergeCell ref="A57:L57"/>
    <mergeCell ref="A138:L138"/>
    <mergeCell ref="A93:L93"/>
    <mergeCell ref="A104:L104"/>
    <mergeCell ref="A76:L76"/>
    <mergeCell ref="A94:L94"/>
    <mergeCell ref="A111:L111"/>
    <mergeCell ref="A117:L117"/>
    <mergeCell ref="A69:L69"/>
    <mergeCell ref="A84:L84"/>
    <mergeCell ref="A85:L85"/>
    <mergeCell ref="A70:L70"/>
    <mergeCell ref="A75:L75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2018-11-19T17:42:17Z</dcterms:modified>
</cp:coreProperties>
</file>