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55" windowWidth="11880" windowHeight="6900" activeTab="1"/>
  </bookViews>
  <sheets>
    <sheet name="atleti" sheetId="1" r:id="rId1"/>
    <sheet name="società" sheetId="2" r:id="rId2"/>
  </sheets>
  <definedNames>
    <definedName name="_xlnm.Print_Area" localSheetId="1">società!#REF!</definedName>
  </definedNames>
  <calcPr calcId="124519"/>
</workbook>
</file>

<file path=xl/calcChain.xml><?xml version="1.0" encoding="utf-8"?>
<calcChain xmlns="http://schemas.openxmlformats.org/spreadsheetml/2006/main">
  <c r="E89" i="2"/>
  <c r="F89"/>
  <c r="G89"/>
  <c r="H89"/>
  <c r="I89"/>
  <c r="J89"/>
  <c r="K89"/>
  <c r="R257" i="1"/>
  <c r="R253"/>
  <c r="R252"/>
  <c r="E81" i="2"/>
  <c r="F81"/>
  <c r="G81"/>
  <c r="H81"/>
  <c r="I81"/>
  <c r="J81"/>
  <c r="K81"/>
  <c r="R239" i="1"/>
  <c r="R238"/>
  <c r="R234"/>
  <c r="R222"/>
  <c r="R185"/>
  <c r="E46" i="2"/>
  <c r="F46"/>
  <c r="G46"/>
  <c r="H46"/>
  <c r="I46"/>
  <c r="J46"/>
  <c r="K46"/>
  <c r="R130" i="1"/>
  <c r="R129"/>
  <c r="R128"/>
  <c r="R127"/>
  <c r="R33"/>
  <c r="L89" i="2" l="1"/>
  <c r="L81"/>
  <c r="L46"/>
  <c r="R19" i="1"/>
  <c r="E118" i="2"/>
  <c r="F118"/>
  <c r="G118"/>
  <c r="H118"/>
  <c r="I118"/>
  <c r="J118"/>
  <c r="K118"/>
  <c r="R295" i="1"/>
  <c r="E96" i="2"/>
  <c r="F96"/>
  <c r="G96"/>
  <c r="H96"/>
  <c r="I96"/>
  <c r="J96"/>
  <c r="K96"/>
  <c r="E97"/>
  <c r="F97"/>
  <c r="G97"/>
  <c r="H97"/>
  <c r="I97"/>
  <c r="J97"/>
  <c r="K97"/>
  <c r="E25"/>
  <c r="F25"/>
  <c r="G25"/>
  <c r="H25"/>
  <c r="I25"/>
  <c r="J25"/>
  <c r="K25"/>
  <c r="E17"/>
  <c r="F17"/>
  <c r="G17"/>
  <c r="H17"/>
  <c r="I17"/>
  <c r="J17"/>
  <c r="K17"/>
  <c r="R44" i="1"/>
  <c r="R30"/>
  <c r="R56"/>
  <c r="R43"/>
  <c r="R57"/>
  <c r="R40"/>
  <c r="R23"/>
  <c r="R29"/>
  <c r="R65"/>
  <c r="R66"/>
  <c r="R67"/>
  <c r="R68"/>
  <c r="R69"/>
  <c r="R70"/>
  <c r="E41" i="2"/>
  <c r="F41"/>
  <c r="G41"/>
  <c r="H41"/>
  <c r="I41"/>
  <c r="J41"/>
  <c r="K41"/>
  <c r="E44"/>
  <c r="E163" s="1"/>
  <c r="F44"/>
  <c r="F163" s="1"/>
  <c r="G44"/>
  <c r="G163" s="1"/>
  <c r="H44"/>
  <c r="H163" s="1"/>
  <c r="I44"/>
  <c r="I163" s="1"/>
  <c r="J44"/>
  <c r="J163" s="1"/>
  <c r="K44"/>
  <c r="K163" s="1"/>
  <c r="E38"/>
  <c r="E157" s="1"/>
  <c r="F38"/>
  <c r="F157" s="1"/>
  <c r="G38"/>
  <c r="G157" s="1"/>
  <c r="H38"/>
  <c r="H157" s="1"/>
  <c r="I38"/>
  <c r="I157" s="1"/>
  <c r="J38"/>
  <c r="J157" s="1"/>
  <c r="K38"/>
  <c r="K157" s="1"/>
  <c r="E36"/>
  <c r="E154" s="1"/>
  <c r="F36"/>
  <c r="F154" s="1"/>
  <c r="G36"/>
  <c r="G154" s="1"/>
  <c r="H36"/>
  <c r="H154" s="1"/>
  <c r="I36"/>
  <c r="I154" s="1"/>
  <c r="J36"/>
  <c r="J154" s="1"/>
  <c r="K36"/>
  <c r="K154" s="1"/>
  <c r="R124" i="1"/>
  <c r="R113"/>
  <c r="R104"/>
  <c r="R105"/>
  <c r="R131"/>
  <c r="R123"/>
  <c r="R120"/>
  <c r="R114"/>
  <c r="R98"/>
  <c r="E64" i="2"/>
  <c r="F64"/>
  <c r="G64"/>
  <c r="H64"/>
  <c r="I64"/>
  <c r="J64"/>
  <c r="K64"/>
  <c r="R142" i="1"/>
  <c r="R179"/>
  <c r="R180"/>
  <c r="R181"/>
  <c r="R157"/>
  <c r="R163"/>
  <c r="R158"/>
  <c r="E70" i="2"/>
  <c r="F70"/>
  <c r="G70"/>
  <c r="H70"/>
  <c r="I70"/>
  <c r="J70"/>
  <c r="K70"/>
  <c r="E78"/>
  <c r="F78"/>
  <c r="G78"/>
  <c r="H78"/>
  <c r="I78"/>
  <c r="J78"/>
  <c r="K78"/>
  <c r="E79"/>
  <c r="F79"/>
  <c r="F158" s="1"/>
  <c r="G79"/>
  <c r="H79"/>
  <c r="I79"/>
  <c r="J79"/>
  <c r="J158" s="1"/>
  <c r="K79"/>
  <c r="K158" s="1"/>
  <c r="L118" l="1"/>
  <c r="H158"/>
  <c r="H153"/>
  <c r="G158"/>
  <c r="L96"/>
  <c r="L97"/>
  <c r="G153"/>
  <c r="K153"/>
  <c r="J153"/>
  <c r="F153"/>
  <c r="I158"/>
  <c r="E158"/>
  <c r="L25"/>
  <c r="L17"/>
  <c r="L41"/>
  <c r="L154"/>
  <c r="L157"/>
  <c r="L163"/>
  <c r="I153"/>
  <c r="E153"/>
  <c r="L38"/>
  <c r="L44"/>
  <c r="L36"/>
  <c r="L64"/>
  <c r="L70"/>
  <c r="L78"/>
  <c r="L79"/>
  <c r="R197" i="1"/>
  <c r="R219"/>
  <c r="R220"/>
  <c r="R214"/>
  <c r="R225"/>
  <c r="R231"/>
  <c r="R232"/>
  <c r="R212"/>
  <c r="R224"/>
  <c r="R235"/>
  <c r="R243"/>
  <c r="L158" i="2" l="1"/>
  <c r="L153"/>
  <c r="E87"/>
  <c r="F87"/>
  <c r="G87"/>
  <c r="H87"/>
  <c r="I87"/>
  <c r="J87"/>
  <c r="K87"/>
  <c r="R254" i="1"/>
  <c r="E132" i="2"/>
  <c r="F132"/>
  <c r="G132"/>
  <c r="H132"/>
  <c r="I132"/>
  <c r="J132"/>
  <c r="K132"/>
  <c r="R313" i="1"/>
  <c r="R264"/>
  <c r="R256"/>
  <c r="E80" i="2"/>
  <c r="F80"/>
  <c r="G80"/>
  <c r="H80"/>
  <c r="I80"/>
  <c r="J80"/>
  <c r="K80"/>
  <c r="R242" i="1"/>
  <c r="R223"/>
  <c r="R230"/>
  <c r="R229"/>
  <c r="R178"/>
  <c r="R121"/>
  <c r="R91"/>
  <c r="R61"/>
  <c r="R24"/>
  <c r="E19" i="2"/>
  <c r="F19"/>
  <c r="G19"/>
  <c r="H19"/>
  <c r="I19"/>
  <c r="J19"/>
  <c r="K19"/>
  <c r="R34" i="1"/>
  <c r="R74"/>
  <c r="R73"/>
  <c r="R64"/>
  <c r="R63"/>
  <c r="R55"/>
  <c r="R72"/>
  <c r="R49"/>
  <c r="R45"/>
  <c r="R58"/>
  <c r="R53"/>
  <c r="R36"/>
  <c r="R47"/>
  <c r="R26"/>
  <c r="R17"/>
  <c r="R126"/>
  <c r="R162"/>
  <c r="R125"/>
  <c r="R137"/>
  <c r="R136"/>
  <c r="R135"/>
  <c r="R134"/>
  <c r="R122"/>
  <c r="R102"/>
  <c r="R110"/>
  <c r="R112"/>
  <c r="R107"/>
  <c r="R118"/>
  <c r="R117"/>
  <c r="R96"/>
  <c r="R116"/>
  <c r="R101"/>
  <c r="R189"/>
  <c r="R182"/>
  <c r="R167"/>
  <c r="R160"/>
  <c r="R173"/>
  <c r="R154"/>
  <c r="R218"/>
  <c r="R241"/>
  <c r="E103" i="2"/>
  <c r="F103"/>
  <c r="G103"/>
  <c r="H103"/>
  <c r="I103"/>
  <c r="J103"/>
  <c r="K103"/>
  <c r="E125"/>
  <c r="F125"/>
  <c r="G125"/>
  <c r="H125"/>
  <c r="I125"/>
  <c r="J125"/>
  <c r="K125"/>
  <c r="R305" i="1"/>
  <c r="R316"/>
  <c r="R159"/>
  <c r="R155"/>
  <c r="R164"/>
  <c r="R172"/>
  <c r="R170"/>
  <c r="R176"/>
  <c r="R166"/>
  <c r="R174"/>
  <c r="R175"/>
  <c r="R192"/>
  <c r="R168"/>
  <c r="R205"/>
  <c r="R206"/>
  <c r="R208"/>
  <c r="R210"/>
  <c r="R207"/>
  <c r="R216"/>
  <c r="R228"/>
  <c r="R240"/>
  <c r="R211"/>
  <c r="R227"/>
  <c r="R236"/>
  <c r="R108"/>
  <c r="R133"/>
  <c r="R106"/>
  <c r="R97"/>
  <c r="R132"/>
  <c r="R93"/>
  <c r="R62"/>
  <c r="R22"/>
  <c r="R42"/>
  <c r="R38"/>
  <c r="R7"/>
  <c r="R46"/>
  <c r="R12"/>
  <c r="R10"/>
  <c r="R8"/>
  <c r="R50"/>
  <c r="R18"/>
  <c r="R13"/>
  <c r="R14"/>
  <c r="E93" i="2"/>
  <c r="F93"/>
  <c r="G93"/>
  <c r="H93"/>
  <c r="I93"/>
  <c r="J93"/>
  <c r="K93"/>
  <c r="R267" i="1"/>
  <c r="R249"/>
  <c r="R251"/>
  <c r="R255"/>
  <c r="E133" i="2"/>
  <c r="F133"/>
  <c r="G133"/>
  <c r="H133"/>
  <c r="I133"/>
  <c r="J133"/>
  <c r="K133"/>
  <c r="R237" i="1"/>
  <c r="R217"/>
  <c r="R226"/>
  <c r="R244"/>
  <c r="R177"/>
  <c r="R184"/>
  <c r="R190"/>
  <c r="R187"/>
  <c r="R191"/>
  <c r="I160" i="2" l="1"/>
  <c r="E160"/>
  <c r="K160"/>
  <c r="G160"/>
  <c r="L87"/>
  <c r="H160"/>
  <c r="L80"/>
  <c r="L132"/>
  <c r="J160"/>
  <c r="F160"/>
  <c r="L19"/>
  <c r="L103"/>
  <c r="L125"/>
  <c r="L93"/>
  <c r="L133"/>
  <c r="E20"/>
  <c r="F20"/>
  <c r="G20"/>
  <c r="H20"/>
  <c r="I20"/>
  <c r="J20"/>
  <c r="K20"/>
  <c r="R25" i="1"/>
  <c r="E108" i="2"/>
  <c r="F108"/>
  <c r="G108"/>
  <c r="H108"/>
  <c r="I108"/>
  <c r="J108"/>
  <c r="K108"/>
  <c r="R281" i="1"/>
  <c r="R274"/>
  <c r="R292"/>
  <c r="E116" i="2"/>
  <c r="F116"/>
  <c r="G116"/>
  <c r="H116"/>
  <c r="I116"/>
  <c r="J116"/>
  <c r="K116"/>
  <c r="R293" i="1"/>
  <c r="R312"/>
  <c r="R315"/>
  <c r="L160" i="2" l="1"/>
  <c r="L20"/>
  <c r="L108"/>
  <c r="L116"/>
  <c r="E24" l="1"/>
  <c r="F24"/>
  <c r="G24"/>
  <c r="H24"/>
  <c r="I24"/>
  <c r="J24"/>
  <c r="K24"/>
  <c r="R60" i="1"/>
  <c r="R11"/>
  <c r="E40" i="2"/>
  <c r="F40"/>
  <c r="G40"/>
  <c r="H40"/>
  <c r="I40"/>
  <c r="J40"/>
  <c r="K40"/>
  <c r="R79" i="1"/>
  <c r="R111"/>
  <c r="E62" i="2"/>
  <c r="F62"/>
  <c r="G62"/>
  <c r="H62"/>
  <c r="I62"/>
  <c r="J62"/>
  <c r="K62"/>
  <c r="R269" i="1"/>
  <c r="R266"/>
  <c r="E106" i="2"/>
  <c r="F106"/>
  <c r="G106"/>
  <c r="H106"/>
  <c r="I106"/>
  <c r="J106"/>
  <c r="K106"/>
  <c r="R279" i="1"/>
  <c r="L24" i="2" l="1"/>
  <c r="L40"/>
  <c r="L62"/>
  <c r="L106"/>
  <c r="E126" l="1"/>
  <c r="F126"/>
  <c r="G126"/>
  <c r="H126"/>
  <c r="I126"/>
  <c r="J126"/>
  <c r="K126"/>
  <c r="R304" i="1"/>
  <c r="R280"/>
  <c r="R83"/>
  <c r="E22" i="2"/>
  <c r="F22"/>
  <c r="G22"/>
  <c r="H22"/>
  <c r="I22"/>
  <c r="J22"/>
  <c r="K22"/>
  <c r="E88"/>
  <c r="F88"/>
  <c r="G88"/>
  <c r="H88"/>
  <c r="I88"/>
  <c r="J88"/>
  <c r="K88"/>
  <c r="R213" i="1"/>
  <c r="E60" i="2"/>
  <c r="F60"/>
  <c r="G60"/>
  <c r="H60"/>
  <c r="I60"/>
  <c r="J60"/>
  <c r="K60"/>
  <c r="R169" i="1"/>
  <c r="R148"/>
  <c r="L126" i="2" l="1"/>
  <c r="L88"/>
  <c r="L22"/>
  <c r="L60"/>
  <c r="R109" i="1"/>
  <c r="E14" i="2"/>
  <c r="F14"/>
  <c r="G14"/>
  <c r="H14"/>
  <c r="I14"/>
  <c r="J14"/>
  <c r="K14"/>
  <c r="R48" i="1"/>
  <c r="R307"/>
  <c r="R308"/>
  <c r="R202"/>
  <c r="R156"/>
  <c r="K43" i="2"/>
  <c r="J43"/>
  <c r="I43"/>
  <c r="H43"/>
  <c r="G43"/>
  <c r="F43"/>
  <c r="E43"/>
  <c r="R15" i="1"/>
  <c r="R20"/>
  <c r="E150" i="2" l="1"/>
  <c r="I150"/>
  <c r="G150"/>
  <c r="K150"/>
  <c r="F150"/>
  <c r="J150"/>
  <c r="H150"/>
  <c r="L14"/>
  <c r="L43"/>
  <c r="E72"/>
  <c r="F72"/>
  <c r="G72"/>
  <c r="H72"/>
  <c r="I72"/>
  <c r="J72"/>
  <c r="K72"/>
  <c r="R204" i="1"/>
  <c r="F85" i="2"/>
  <c r="G85"/>
  <c r="H85"/>
  <c r="I85"/>
  <c r="J85"/>
  <c r="K85"/>
  <c r="E61"/>
  <c r="F61"/>
  <c r="G61"/>
  <c r="H61"/>
  <c r="I61"/>
  <c r="J61"/>
  <c r="K61"/>
  <c r="R171" i="1"/>
  <c r="R149"/>
  <c r="E45" i="2"/>
  <c r="F45"/>
  <c r="G45"/>
  <c r="H45"/>
  <c r="I45"/>
  <c r="J45"/>
  <c r="K45"/>
  <c r="R89" i="1"/>
  <c r="R9"/>
  <c r="K131" i="2"/>
  <c r="J131"/>
  <c r="I131"/>
  <c r="H131"/>
  <c r="G131"/>
  <c r="F131"/>
  <c r="E131"/>
  <c r="R203" i="1"/>
  <c r="R209"/>
  <c r="R233"/>
  <c r="R221"/>
  <c r="F65" i="2"/>
  <c r="E65"/>
  <c r="E161" s="1"/>
  <c r="G65"/>
  <c r="G161" s="1"/>
  <c r="H65"/>
  <c r="H161" s="1"/>
  <c r="I65"/>
  <c r="I161" s="1"/>
  <c r="J65"/>
  <c r="J161" s="1"/>
  <c r="K65"/>
  <c r="K161" s="1"/>
  <c r="E57"/>
  <c r="F57"/>
  <c r="G57"/>
  <c r="H57"/>
  <c r="I57"/>
  <c r="J57"/>
  <c r="K57"/>
  <c r="R165" i="1"/>
  <c r="R188"/>
  <c r="E15" i="2"/>
  <c r="F15"/>
  <c r="G15"/>
  <c r="H15"/>
  <c r="I15"/>
  <c r="J15"/>
  <c r="K15"/>
  <c r="R71" i="1"/>
  <c r="R16"/>
  <c r="K86" i="2"/>
  <c r="R250" i="1"/>
  <c r="R248"/>
  <c r="E86" i="2"/>
  <c r="F86"/>
  <c r="G86"/>
  <c r="H86"/>
  <c r="I86"/>
  <c r="J86"/>
  <c r="E85"/>
  <c r="F23"/>
  <c r="F155" s="1"/>
  <c r="F174" s="1"/>
  <c r="G23"/>
  <c r="G155" s="1"/>
  <c r="G174" s="1"/>
  <c r="H23"/>
  <c r="H155" s="1"/>
  <c r="H174" s="1"/>
  <c r="I23"/>
  <c r="I155" s="1"/>
  <c r="I174" s="1"/>
  <c r="J23"/>
  <c r="J155" s="1"/>
  <c r="J174" s="1"/>
  <c r="K23"/>
  <c r="K155" s="1"/>
  <c r="K174" s="1"/>
  <c r="F39"/>
  <c r="F58"/>
  <c r="F77"/>
  <c r="G39"/>
  <c r="G58"/>
  <c r="G77"/>
  <c r="H39"/>
  <c r="H58"/>
  <c r="H77"/>
  <c r="I39"/>
  <c r="I58"/>
  <c r="I77"/>
  <c r="J39"/>
  <c r="J58"/>
  <c r="J77"/>
  <c r="K39"/>
  <c r="K58"/>
  <c r="K77"/>
  <c r="E21"/>
  <c r="E107"/>
  <c r="F13"/>
  <c r="F47"/>
  <c r="F104"/>
  <c r="G13"/>
  <c r="G47"/>
  <c r="G104"/>
  <c r="H13"/>
  <c r="H47"/>
  <c r="H104"/>
  <c r="I13"/>
  <c r="I47"/>
  <c r="I104"/>
  <c r="J13"/>
  <c r="J47"/>
  <c r="J104"/>
  <c r="K13"/>
  <c r="K47"/>
  <c r="K104"/>
  <c r="E39"/>
  <c r="E58"/>
  <c r="E77"/>
  <c r="E23"/>
  <c r="E155" s="1"/>
  <c r="E174" s="1"/>
  <c r="E16"/>
  <c r="F16"/>
  <c r="G16"/>
  <c r="H16"/>
  <c r="I16"/>
  <c r="J16"/>
  <c r="K16"/>
  <c r="E9"/>
  <c r="E34"/>
  <c r="F9"/>
  <c r="F34"/>
  <c r="G9"/>
  <c r="G34"/>
  <c r="H9"/>
  <c r="H34"/>
  <c r="I9"/>
  <c r="I34"/>
  <c r="J9"/>
  <c r="J34"/>
  <c r="K9"/>
  <c r="K34"/>
  <c r="E18"/>
  <c r="E37"/>
  <c r="F18"/>
  <c r="F37"/>
  <c r="G18"/>
  <c r="G37"/>
  <c r="H18"/>
  <c r="H37"/>
  <c r="I18"/>
  <c r="I37"/>
  <c r="J18"/>
  <c r="J37"/>
  <c r="K18"/>
  <c r="K37"/>
  <c r="E48"/>
  <c r="E162" s="1"/>
  <c r="E175" s="1"/>
  <c r="F48"/>
  <c r="F162" s="1"/>
  <c r="F175" s="1"/>
  <c r="G48"/>
  <c r="G162" s="1"/>
  <c r="G175" s="1"/>
  <c r="H48"/>
  <c r="H162" s="1"/>
  <c r="H175" s="1"/>
  <c r="I48"/>
  <c r="I162" s="1"/>
  <c r="I175" s="1"/>
  <c r="J48"/>
  <c r="J162" s="1"/>
  <c r="J175" s="1"/>
  <c r="K48"/>
  <c r="K162" s="1"/>
  <c r="K175" s="1"/>
  <c r="K107"/>
  <c r="K102"/>
  <c r="K105"/>
  <c r="K101"/>
  <c r="R268" i="1"/>
  <c r="E104" i="2"/>
  <c r="R276" i="1"/>
  <c r="E115" i="2"/>
  <c r="E147" s="1"/>
  <c r="F115"/>
  <c r="F147" s="1"/>
  <c r="G115"/>
  <c r="G147" s="1"/>
  <c r="H115"/>
  <c r="H147" s="1"/>
  <c r="I115"/>
  <c r="I147" s="1"/>
  <c r="J115"/>
  <c r="J147" s="1"/>
  <c r="K115"/>
  <c r="K147" s="1"/>
  <c r="E127"/>
  <c r="F127"/>
  <c r="G127"/>
  <c r="H127"/>
  <c r="I127"/>
  <c r="J127"/>
  <c r="K127"/>
  <c r="E123"/>
  <c r="F123"/>
  <c r="G123"/>
  <c r="H123"/>
  <c r="I123"/>
  <c r="J123"/>
  <c r="K123"/>
  <c r="E122"/>
  <c r="F122"/>
  <c r="G122"/>
  <c r="H122"/>
  <c r="I122"/>
  <c r="J122"/>
  <c r="K122"/>
  <c r="E124"/>
  <c r="F124"/>
  <c r="G124"/>
  <c r="H124"/>
  <c r="I124"/>
  <c r="J124"/>
  <c r="K124"/>
  <c r="E11"/>
  <c r="F11"/>
  <c r="G11"/>
  <c r="H11"/>
  <c r="I11"/>
  <c r="J11"/>
  <c r="K11"/>
  <c r="E13"/>
  <c r="E7"/>
  <c r="F7"/>
  <c r="G7"/>
  <c r="H7"/>
  <c r="I7"/>
  <c r="J7"/>
  <c r="K7"/>
  <c r="E10"/>
  <c r="F10"/>
  <c r="G10"/>
  <c r="H10"/>
  <c r="I10"/>
  <c r="J10"/>
  <c r="K10"/>
  <c r="E5"/>
  <c r="F5"/>
  <c r="G5"/>
  <c r="H5"/>
  <c r="I5"/>
  <c r="J5"/>
  <c r="K5"/>
  <c r="F21"/>
  <c r="G21"/>
  <c r="H21"/>
  <c r="I21"/>
  <c r="J21"/>
  <c r="K21"/>
  <c r="E6"/>
  <c r="F6"/>
  <c r="G6"/>
  <c r="H6"/>
  <c r="I6"/>
  <c r="J6"/>
  <c r="K6"/>
  <c r="E12"/>
  <c r="F12"/>
  <c r="G12"/>
  <c r="H12"/>
  <c r="I12"/>
  <c r="J12"/>
  <c r="K12"/>
  <c r="E8"/>
  <c r="F8"/>
  <c r="G8"/>
  <c r="H8"/>
  <c r="I8"/>
  <c r="J8"/>
  <c r="K8"/>
  <c r="E33"/>
  <c r="F33"/>
  <c r="G33"/>
  <c r="H33"/>
  <c r="I33"/>
  <c r="J33"/>
  <c r="K33"/>
  <c r="E47"/>
  <c r="E32"/>
  <c r="F32"/>
  <c r="G32"/>
  <c r="H32"/>
  <c r="I32"/>
  <c r="J32"/>
  <c r="K32"/>
  <c r="E42"/>
  <c r="F42"/>
  <c r="G42"/>
  <c r="H42"/>
  <c r="I42"/>
  <c r="J42"/>
  <c r="K42"/>
  <c r="E29"/>
  <c r="F29"/>
  <c r="G29"/>
  <c r="H29"/>
  <c r="I29"/>
  <c r="J29"/>
  <c r="K29"/>
  <c r="E30"/>
  <c r="F30"/>
  <c r="G30"/>
  <c r="H30"/>
  <c r="I30"/>
  <c r="J30"/>
  <c r="K30"/>
  <c r="E31"/>
  <c r="F31"/>
  <c r="G31"/>
  <c r="H31"/>
  <c r="I31"/>
  <c r="J31"/>
  <c r="K31"/>
  <c r="E35"/>
  <c r="F35"/>
  <c r="G35"/>
  <c r="H35"/>
  <c r="I35"/>
  <c r="J35"/>
  <c r="K35"/>
  <c r="E52"/>
  <c r="F52"/>
  <c r="G52"/>
  <c r="H52"/>
  <c r="I52"/>
  <c r="J52"/>
  <c r="K52"/>
  <c r="E63"/>
  <c r="F63"/>
  <c r="G63"/>
  <c r="H63"/>
  <c r="I63"/>
  <c r="J63"/>
  <c r="K63"/>
  <c r="E55"/>
  <c r="F55"/>
  <c r="G55"/>
  <c r="H55"/>
  <c r="I55"/>
  <c r="J55"/>
  <c r="K55"/>
  <c r="E53"/>
  <c r="F53"/>
  <c r="G53"/>
  <c r="H53"/>
  <c r="I53"/>
  <c r="J53"/>
  <c r="K53"/>
  <c r="E56"/>
  <c r="F56"/>
  <c r="G56"/>
  <c r="H56"/>
  <c r="I56"/>
  <c r="J56"/>
  <c r="K56"/>
  <c r="E54"/>
  <c r="F54"/>
  <c r="G54"/>
  <c r="H54"/>
  <c r="I54"/>
  <c r="J54"/>
  <c r="K54"/>
  <c r="E59"/>
  <c r="F59"/>
  <c r="G59"/>
  <c r="H59"/>
  <c r="I59"/>
  <c r="J59"/>
  <c r="K59"/>
  <c r="E69"/>
  <c r="F69"/>
  <c r="G69"/>
  <c r="H69"/>
  <c r="I69"/>
  <c r="J69"/>
  <c r="K69"/>
  <c r="E74"/>
  <c r="F74"/>
  <c r="G74"/>
  <c r="H74"/>
  <c r="I74"/>
  <c r="J74"/>
  <c r="K74"/>
  <c r="E76"/>
  <c r="F76"/>
  <c r="G76"/>
  <c r="H76"/>
  <c r="I76"/>
  <c r="J76"/>
  <c r="K76"/>
  <c r="E75"/>
  <c r="F75"/>
  <c r="G75"/>
  <c r="H75"/>
  <c r="I75"/>
  <c r="J75"/>
  <c r="K75"/>
  <c r="E73"/>
  <c r="F73"/>
  <c r="G73"/>
  <c r="H73"/>
  <c r="I73"/>
  <c r="J73"/>
  <c r="K73"/>
  <c r="E71"/>
  <c r="F71"/>
  <c r="G71"/>
  <c r="H71"/>
  <c r="I71"/>
  <c r="J71"/>
  <c r="K71"/>
  <c r="E94"/>
  <c r="F94"/>
  <c r="G94"/>
  <c r="H94"/>
  <c r="I94"/>
  <c r="J94"/>
  <c r="K94"/>
  <c r="E95"/>
  <c r="F95"/>
  <c r="G95"/>
  <c r="H95"/>
  <c r="I95"/>
  <c r="J95"/>
  <c r="K95"/>
  <c r="F107"/>
  <c r="G107"/>
  <c r="H107"/>
  <c r="I107"/>
  <c r="J107"/>
  <c r="E102"/>
  <c r="F102"/>
  <c r="G102"/>
  <c r="H102"/>
  <c r="I102"/>
  <c r="J102"/>
  <c r="E105"/>
  <c r="F105"/>
  <c r="G105"/>
  <c r="H105"/>
  <c r="I105"/>
  <c r="J105"/>
  <c r="E101"/>
  <c r="F101"/>
  <c r="G101"/>
  <c r="H101"/>
  <c r="I101"/>
  <c r="J101"/>
  <c r="E112"/>
  <c r="F112"/>
  <c r="G112"/>
  <c r="H112"/>
  <c r="I112"/>
  <c r="J112"/>
  <c r="K112"/>
  <c r="E117"/>
  <c r="F117"/>
  <c r="G117"/>
  <c r="H117"/>
  <c r="I117"/>
  <c r="J117"/>
  <c r="K117"/>
  <c r="E114"/>
  <c r="F114"/>
  <c r="G114"/>
  <c r="H114"/>
  <c r="I114"/>
  <c r="J114"/>
  <c r="K114"/>
  <c r="E113"/>
  <c r="F113"/>
  <c r="G113"/>
  <c r="H113"/>
  <c r="I113"/>
  <c r="J113"/>
  <c r="K113"/>
  <c r="R314" i="1"/>
  <c r="R143"/>
  <c r="R82"/>
  <c r="R150"/>
  <c r="R144"/>
  <c r="R31"/>
  <c r="R32"/>
  <c r="R84"/>
  <c r="R294"/>
  <c r="R287"/>
  <c r="R300"/>
  <c r="R39"/>
  <c r="R198"/>
  <c r="R151"/>
  <c r="R119"/>
  <c r="R94"/>
  <c r="R80"/>
  <c r="R88"/>
  <c r="R95"/>
  <c r="R78"/>
  <c r="R92"/>
  <c r="R54"/>
  <c r="R37"/>
  <c r="R52"/>
  <c r="R303"/>
  <c r="R291"/>
  <c r="R100"/>
  <c r="R115"/>
  <c r="R99"/>
  <c r="R85"/>
  <c r="R103"/>
  <c r="R90"/>
  <c r="R81"/>
  <c r="R87"/>
  <c r="R86"/>
  <c r="R153"/>
  <c r="R145"/>
  <c r="R141"/>
  <c r="R183"/>
  <c r="R186"/>
  <c r="R161"/>
  <c r="R147"/>
  <c r="R200"/>
  <c r="R196"/>
  <c r="R261"/>
  <c r="R263"/>
  <c r="R286"/>
  <c r="R289"/>
  <c r="R288"/>
  <c r="R278"/>
  <c r="R277"/>
  <c r="R275"/>
  <c r="R302"/>
  <c r="R301"/>
  <c r="R306"/>
  <c r="R6"/>
  <c r="R41"/>
  <c r="R51"/>
  <c r="R27"/>
  <c r="R35"/>
  <c r="R21"/>
  <c r="R28"/>
  <c r="R59"/>
  <c r="R299"/>
  <c r="R201"/>
  <c r="R215"/>
  <c r="R199"/>
  <c r="R146"/>
  <c r="R152"/>
  <c r="R262"/>
  <c r="R265"/>
  <c r="R285"/>
  <c r="R290"/>
  <c r="R273"/>
  <c r="K144" i="2" l="1"/>
  <c r="K171" s="1"/>
  <c r="G144"/>
  <c r="G171" s="1"/>
  <c r="J144"/>
  <c r="J171" s="1"/>
  <c r="I144"/>
  <c r="I171" s="1"/>
  <c r="F144"/>
  <c r="F171" s="1"/>
  <c r="H144"/>
  <c r="H171" s="1"/>
  <c r="E151"/>
  <c r="I151"/>
  <c r="K151"/>
  <c r="G151"/>
  <c r="H151"/>
  <c r="J151"/>
  <c r="F151"/>
  <c r="E144"/>
  <c r="L150"/>
  <c r="I146"/>
  <c r="E146"/>
  <c r="L77"/>
  <c r="L131"/>
  <c r="L58"/>
  <c r="I145"/>
  <c r="E145"/>
  <c r="J145"/>
  <c r="F145"/>
  <c r="L85"/>
  <c r="K145"/>
  <c r="G145"/>
  <c r="H146"/>
  <c r="H145"/>
  <c r="L47"/>
  <c r="J146"/>
  <c r="L34"/>
  <c r="L39"/>
  <c r="L48"/>
  <c r="L37"/>
  <c r="L23"/>
  <c r="K146"/>
  <c r="E140"/>
  <c r="L102"/>
  <c r="H143"/>
  <c r="J159"/>
  <c r="L18"/>
  <c r="E139"/>
  <c r="L104"/>
  <c r="F146"/>
  <c r="L16"/>
  <c r="K140"/>
  <c r="F138"/>
  <c r="H141"/>
  <c r="E138"/>
  <c r="K141"/>
  <c r="I156"/>
  <c r="E156"/>
  <c r="J142"/>
  <c r="H152"/>
  <c r="F152"/>
  <c r="K148"/>
  <c r="K173" s="1"/>
  <c r="I148"/>
  <c r="I173" s="1"/>
  <c r="G148"/>
  <c r="G173" s="1"/>
  <c r="E148"/>
  <c r="E173" s="1"/>
  <c r="H156"/>
  <c r="L57"/>
  <c r="L45"/>
  <c r="H140"/>
  <c r="K139"/>
  <c r="F159"/>
  <c r="K149"/>
  <c r="L71"/>
  <c r="J140"/>
  <c r="H149"/>
  <c r="J143"/>
  <c r="F143"/>
  <c r="K138"/>
  <c r="F142"/>
  <c r="F140"/>
  <c r="L31"/>
  <c r="L42"/>
  <c r="L65"/>
  <c r="G139"/>
  <c r="K152"/>
  <c r="E152"/>
  <c r="L101"/>
  <c r="L114"/>
  <c r="I141"/>
  <c r="L74"/>
  <c r="L53"/>
  <c r="L30"/>
  <c r="K142"/>
  <c r="I140"/>
  <c r="I149"/>
  <c r="L124"/>
  <c r="L127"/>
  <c r="L115"/>
  <c r="L13"/>
  <c r="G146"/>
  <c r="F161"/>
  <c r="L161" s="1"/>
  <c r="L94"/>
  <c r="K137"/>
  <c r="K159"/>
  <c r="L76"/>
  <c r="K143"/>
  <c r="E141"/>
  <c r="L113"/>
  <c r="L117"/>
  <c r="E137"/>
  <c r="L105"/>
  <c r="I159"/>
  <c r="L73"/>
  <c r="F149"/>
  <c r="F141"/>
  <c r="I137"/>
  <c r="I138"/>
  <c r="H142"/>
  <c r="L55"/>
  <c r="L29"/>
  <c r="L32"/>
  <c r="L122"/>
  <c r="J152"/>
  <c r="L86"/>
  <c r="G143"/>
  <c r="L95"/>
  <c r="L69"/>
  <c r="I143"/>
  <c r="L59"/>
  <c r="L56"/>
  <c r="L63"/>
  <c r="L35"/>
  <c r="L33"/>
  <c r="H139"/>
  <c r="H138"/>
  <c r="F137"/>
  <c r="J141"/>
  <c r="I152"/>
  <c r="G152"/>
  <c r="J148"/>
  <c r="J173" s="1"/>
  <c r="H148"/>
  <c r="H173" s="1"/>
  <c r="F148"/>
  <c r="F173" s="1"/>
  <c r="K156"/>
  <c r="J156"/>
  <c r="F156"/>
  <c r="L61"/>
  <c r="I139"/>
  <c r="L54"/>
  <c r="J149"/>
  <c r="L52"/>
  <c r="L123"/>
  <c r="E159"/>
  <c r="L72"/>
  <c r="G141"/>
  <c r="L9"/>
  <c r="H137"/>
  <c r="J139"/>
  <c r="G140"/>
  <c r="J137"/>
  <c r="F139"/>
  <c r="E143"/>
  <c r="L112"/>
  <c r="L107"/>
  <c r="L75"/>
  <c r="I142"/>
  <c r="E149"/>
  <c r="L175"/>
  <c r="E142"/>
  <c r="J138"/>
  <c r="H159"/>
  <c r="L12"/>
  <c r="G138"/>
  <c r="L11"/>
  <c r="G156"/>
  <c r="L6"/>
  <c r="L10"/>
  <c r="G149"/>
  <c r="L21"/>
  <c r="G137"/>
  <c r="L174"/>
  <c r="L8"/>
  <c r="L15"/>
  <c r="G142"/>
  <c r="G159"/>
  <c r="L7"/>
  <c r="L5"/>
  <c r="L144" l="1"/>
  <c r="L151"/>
  <c r="F172"/>
  <c r="E171"/>
  <c r="L171" s="1"/>
  <c r="H169"/>
  <c r="E172"/>
  <c r="E169"/>
  <c r="J172"/>
  <c r="F169"/>
  <c r="I172"/>
  <c r="H172"/>
  <c r="L146"/>
  <c r="K169"/>
  <c r="I169"/>
  <c r="J169"/>
  <c r="F168"/>
  <c r="L145"/>
  <c r="K172"/>
  <c r="K167"/>
  <c r="L173"/>
  <c r="L152"/>
  <c r="L140"/>
  <c r="K168"/>
  <c r="I168"/>
  <c r="L162"/>
  <c r="L155"/>
  <c r="F170"/>
  <c r="L148"/>
  <c r="E167"/>
  <c r="H170"/>
  <c r="F167"/>
  <c r="G172"/>
  <c r="J167"/>
  <c r="I167"/>
  <c r="H168"/>
  <c r="L137"/>
  <c r="L143"/>
  <c r="G167"/>
  <c r="L156"/>
  <c r="L141"/>
  <c r="G169"/>
  <c r="L147"/>
  <c r="J168"/>
  <c r="J170"/>
  <c r="H167"/>
  <c r="L159"/>
  <c r="K170"/>
  <c r="I170"/>
  <c r="E168"/>
  <c r="L139"/>
  <c r="L149"/>
  <c r="G168"/>
  <c r="L138"/>
  <c r="E170"/>
  <c r="G170"/>
  <c r="L142"/>
  <c r="L169" l="1"/>
  <c r="L172"/>
  <c r="L168"/>
  <c r="L167"/>
  <c r="L170"/>
</calcChain>
</file>

<file path=xl/sharedStrings.xml><?xml version="1.0" encoding="utf-8"?>
<sst xmlns="http://schemas.openxmlformats.org/spreadsheetml/2006/main" count="1406" uniqueCount="263">
  <si>
    <t>prov</t>
  </si>
  <si>
    <t>CUNEO</t>
  </si>
  <si>
    <t>NOVARA</t>
  </si>
  <si>
    <t>BIELLA</t>
  </si>
  <si>
    <t>TORINO</t>
  </si>
  <si>
    <t>ASTI</t>
  </si>
  <si>
    <t>VERBANIA</t>
  </si>
  <si>
    <t>NO</t>
  </si>
  <si>
    <t>TO</t>
  </si>
  <si>
    <t>CN</t>
  </si>
  <si>
    <t>BI</t>
  </si>
  <si>
    <t>VERCELLI</t>
  </si>
  <si>
    <t>BO</t>
  </si>
  <si>
    <t>TOT</t>
  </si>
  <si>
    <t>atleta</t>
  </si>
  <si>
    <t>società</t>
  </si>
  <si>
    <t>SINGOLO MASCHILE JUNIORES</t>
  </si>
  <si>
    <t>SINGOLO MASCHILE ALLIEVI</t>
  </si>
  <si>
    <t>SINGOLO MASCHILE RAGAZZI</t>
  </si>
  <si>
    <t>SINGOLO FEMMINILE ALLIEVE</t>
  </si>
  <si>
    <t>SINGOLO FEMMINILE RAGAZZE</t>
  </si>
  <si>
    <t>CLASSIFICA SOCIETA' JUNIORES MASCHILE</t>
  </si>
  <si>
    <t>CLASSIFICA SOCIETA' ALLIEVI MASCHILE</t>
  </si>
  <si>
    <t>CLASSIFICA SOCIETA' RAGAZZI MASCHILE</t>
  </si>
  <si>
    <t>CLASSIFICA SOCIETA' ALLIEVE FEMMINILE</t>
  </si>
  <si>
    <t>CLASSIFICA SOCIETA' RAGAZZE FEMMINILE</t>
  </si>
  <si>
    <t>CLASSIFICA GENERALE PER SOCIETA'</t>
  </si>
  <si>
    <t>CLASSIFICA GENERALE PER PROVINCIA</t>
  </si>
  <si>
    <t>ALESSANDRIA</t>
  </si>
  <si>
    <t xml:space="preserve">A.S.D.- T.T. BIELLA </t>
  </si>
  <si>
    <t xml:space="preserve">A.S.D.- T.T. A4 VERZUOLO </t>
  </si>
  <si>
    <t xml:space="preserve">GAMBA DAVIDE </t>
  </si>
  <si>
    <t xml:space="preserve">A.S.D.- T.T. NOVARA </t>
  </si>
  <si>
    <t xml:space="preserve">A.S.D.- T.T.- ALBA </t>
  </si>
  <si>
    <t xml:space="preserve">TORTA MARCO </t>
  </si>
  <si>
    <t xml:space="preserve">TORTA MATTEO </t>
  </si>
  <si>
    <t xml:space="preserve">A.S.D.- T.T. TORINO </t>
  </si>
  <si>
    <t xml:space="preserve">A.S.D.- G.S.G. REGALDI </t>
  </si>
  <si>
    <t xml:space="preserve">A.S.D. T.T. ENJOY </t>
  </si>
  <si>
    <t>AT</t>
  </si>
  <si>
    <t>AIME PIETRO</t>
  </si>
  <si>
    <t>DEGRANDIS NICOLA</t>
  </si>
  <si>
    <t>S</t>
  </si>
  <si>
    <t>TENNISTAVOLO MONDOVI'  A.S.D.</t>
  </si>
  <si>
    <t>TENNISTAVOLO MONDOVI' A.S.D.</t>
  </si>
  <si>
    <t>AL</t>
  </si>
  <si>
    <t>ASDTT CIRCOLO ANSPI NEBBIOLO</t>
  </si>
  <si>
    <t>VB</t>
  </si>
  <si>
    <t>VC</t>
  </si>
  <si>
    <t>CLASSIFICA SOCIETA' GIOVANISSIME FEMMINILE</t>
  </si>
  <si>
    <t>CLASSIFICA SOCIETA' GIOVANISSIMI  MASCHILE</t>
  </si>
  <si>
    <t>SINGOLO FEMMINILE GIOVANISSIME</t>
  </si>
  <si>
    <t>SINGOLO MASCHILE GIOVANISSIMI</t>
  </si>
  <si>
    <t>MANFREDI NICOLO'</t>
  </si>
  <si>
    <t>BORRELLO BEATRICE</t>
  </si>
  <si>
    <t>BELTRAMO ANDREA</t>
  </si>
  <si>
    <t>FRONGILLO ANDREA</t>
  </si>
  <si>
    <t>PS</t>
  </si>
  <si>
    <t>cod</t>
  </si>
  <si>
    <t>TIMO ARAYA</t>
  </si>
  <si>
    <t>ZUCCHETTI GIULIA</t>
  </si>
  <si>
    <t>LA SALA NICOLA</t>
  </si>
  <si>
    <t>TAVANI LUCA</t>
  </si>
  <si>
    <t>ZANETTA CHIARA</t>
  </si>
  <si>
    <t>SOLA LORENZO</t>
  </si>
  <si>
    <t>nato/a il</t>
  </si>
  <si>
    <t>RINAUDO SARA</t>
  </si>
  <si>
    <t>GAMBA FRANCESCO</t>
  </si>
  <si>
    <t>ROLFO VALENTINA</t>
  </si>
  <si>
    <t>FIMIANI FABIANA</t>
  </si>
  <si>
    <t>FIMIANI ALESSIO</t>
  </si>
  <si>
    <t>BONETTO MATTEO</t>
  </si>
  <si>
    <t>SINGOLO FEMMINILE JUNIORES</t>
  </si>
  <si>
    <t>CLASSIFICA SOCIETA' JUNIORES FEMMINILE</t>
  </si>
  <si>
    <t xml:space="preserve">C.U.S. TORINO A.S.D. </t>
  </si>
  <si>
    <t>SERENO REGIS CHIARA</t>
  </si>
  <si>
    <t>LAVITA ALEX</t>
  </si>
  <si>
    <t>BELTRAMO IVAN</t>
  </si>
  <si>
    <t>GARELLO ANDREA</t>
  </si>
  <si>
    <t>FERRARIS TOMMASO</t>
  </si>
  <si>
    <t>CERINA LORENZO</t>
  </si>
  <si>
    <t>AO</t>
  </si>
  <si>
    <t>AOSTA</t>
  </si>
  <si>
    <t>FANIZZA STEFANO</t>
  </si>
  <si>
    <t>ALLEGRANZA PIETRO</t>
  </si>
  <si>
    <t>BORDABOSSANA NICOLA</t>
  </si>
  <si>
    <t>SOLESIO MARCO</t>
  </si>
  <si>
    <t>SULIS GIORGIA</t>
  </si>
  <si>
    <t>POLIMENI FRANCESCO</t>
  </si>
  <si>
    <t>BOSSO FRANCESCA</t>
  </si>
  <si>
    <t>CURTI LUCIA</t>
  </si>
  <si>
    <t>FANIZZA REBECCA</t>
  </si>
  <si>
    <t>GARELLO SIMONE</t>
  </si>
  <si>
    <t>BUONO ALBERTO</t>
  </si>
  <si>
    <t>FINI LORENZO</t>
  </si>
  <si>
    <t>IZZO GIACOMO</t>
  </si>
  <si>
    <t>SULIS BEATRICE</t>
  </si>
  <si>
    <t>A.S.D. G.S. T.T. VERCELLI</t>
  </si>
  <si>
    <t>MASSIMINO FABIO</t>
  </si>
  <si>
    <t>ZAMPERETTI ELIA</t>
  </si>
  <si>
    <t>PINTO ANTONIO</t>
  </si>
  <si>
    <t>SERENO REGIS EMMA</t>
  </si>
  <si>
    <t xml:space="preserve">CENTINARO LORENZO </t>
  </si>
  <si>
    <t>A.S.D.COUMBA FREIDE T.T. AOSTA</t>
  </si>
  <si>
    <t>MEINERI GIACOMO</t>
  </si>
  <si>
    <t>MIJNO NICOLO'</t>
  </si>
  <si>
    <t>AMERIO ALESSIO</t>
  </si>
  <si>
    <t>FURNO PIETRO</t>
  </si>
  <si>
    <t>ROSSO GABRIELE</t>
  </si>
  <si>
    <t>BINI MANUEL</t>
  </si>
  <si>
    <t xml:space="preserve">CASASSA COSTANTINO </t>
  </si>
  <si>
    <t>TAMBORIN DAVIDE</t>
  </si>
  <si>
    <t>BRUNI FABRIZIO</t>
  </si>
  <si>
    <t>A.S.D. T.T. G.A.S.P. MONCALIERI</t>
  </si>
  <si>
    <t>TERZAGHI FILIPPO</t>
  </si>
  <si>
    <t>GUERRIERO FABIO</t>
  </si>
  <si>
    <t>OCCELLI STEFANO</t>
  </si>
  <si>
    <t>A.S.D. T.T. ARCADIA</t>
  </si>
  <si>
    <t>BOVO ALESSIO</t>
  </si>
  <si>
    <t xml:space="preserve">LA BUA FILIPPO </t>
  </si>
  <si>
    <t>DABBICCO DAVID</t>
  </si>
  <si>
    <t>PALAZZO ALESSIO</t>
  </si>
  <si>
    <t>A.PD. G.S. SPLENDOR</t>
  </si>
  <si>
    <t>GIULIANA ALESSANDRO</t>
  </si>
  <si>
    <t>ZANGHI SAMUELE</t>
  </si>
  <si>
    <t>SANTAGATA ENRICO MARIA</t>
  </si>
  <si>
    <t>MANCA MATTIA</t>
  </si>
  <si>
    <t>PISANI MARCO</t>
  </si>
  <si>
    <t>A.S.D. T.T. CARMAGNOLESE</t>
  </si>
  <si>
    <t xml:space="preserve">ORNATO FEDERICO </t>
  </si>
  <si>
    <t>,</t>
  </si>
  <si>
    <t>GIOLITO ROBERTO</t>
  </si>
  <si>
    <t>PAOLETTI NICOLAS</t>
  </si>
  <si>
    <t>ZEFI RENATO</t>
  </si>
  <si>
    <t>FORMAGNANA LUCA</t>
  </si>
  <si>
    <t>NASTA FRANCESCA</t>
  </si>
  <si>
    <t xml:space="preserve">ZERBO MIRIAM </t>
  </si>
  <si>
    <t>FISSORE LORENZO</t>
  </si>
  <si>
    <t>CANAVESIO LUCA</t>
  </si>
  <si>
    <t>GAMBA ARIANNA</t>
  </si>
  <si>
    <t>MOTTA LODOVICA</t>
  </si>
  <si>
    <t>MONDELLI MICOL</t>
  </si>
  <si>
    <t>SOFIA FABIO</t>
  </si>
  <si>
    <t>MONDELLI MATTIA</t>
  </si>
  <si>
    <t>NICULESCU ALEX</t>
  </si>
  <si>
    <t>NICULESCU STEFANO</t>
  </si>
  <si>
    <t>SCRIBANTE EDOARDO</t>
  </si>
  <si>
    <t>SINGOLO FEMMINILE UNDER 9</t>
  </si>
  <si>
    <t>SINGOLO MASCHILE UNDER 9</t>
  </si>
  <si>
    <t>GRAND PRIX REGIONALE PIEMONTESE 2016/2017</t>
  </si>
  <si>
    <t>ROLFO ARIANNA</t>
  </si>
  <si>
    <t>NOSENZO SILVIA</t>
  </si>
  <si>
    <t>A.P.D. REFRANCORESE</t>
  </si>
  <si>
    <t>CLASSIFICA SOCIETA' UNDER 9 FEMMINILE</t>
  </si>
  <si>
    <t>CLASSIFICA SOCIETA' UNDER 9 MASCHILE</t>
  </si>
  <si>
    <t>BELTRAMO EVELYN</t>
  </si>
  <si>
    <t>PALUSHI KEVIN</t>
  </si>
  <si>
    <t>ROSSI EMANUELE</t>
  </si>
  <si>
    <t>MANFREDI FEDERICO</t>
  </si>
  <si>
    <t>RONZINO LETIZIA</t>
  </si>
  <si>
    <t>PELISSERO FRANCESCO</t>
  </si>
  <si>
    <t>CAPPAI GABRIELE</t>
  </si>
  <si>
    <t>KOSOVA EUGENIO</t>
  </si>
  <si>
    <t>SIMON EMANUEL VALERIU</t>
  </si>
  <si>
    <t>A.S.D. SIAL PIOSSASCO</t>
  </si>
  <si>
    <t>RUSSO MATTEO</t>
  </si>
  <si>
    <t>GUASTELLA ALESSANDRO</t>
  </si>
  <si>
    <t>PARISI GABRIELE</t>
  </si>
  <si>
    <t>SANNINI DANIELE</t>
  </si>
  <si>
    <t>SIMON DAVIDE LORENZO</t>
  </si>
  <si>
    <t>FERRARINI MATTEO</t>
  </si>
  <si>
    <t>PALUSHI ARON</t>
  </si>
  <si>
    <t>PIA MATTEO</t>
  </si>
  <si>
    <t>PIA LUCA</t>
  </si>
  <si>
    <t>ROSSI UMBERTO</t>
  </si>
  <si>
    <t>DRUA LORENZO</t>
  </si>
  <si>
    <t xml:space="preserve">MARTONE FEDERICO </t>
  </si>
  <si>
    <t>VERCELLI RICCARDO</t>
  </si>
  <si>
    <t>N</t>
  </si>
  <si>
    <t>PROLA FEDERICA</t>
  </si>
  <si>
    <t>SISPORT S.P.A. S.S.D.</t>
  </si>
  <si>
    <t>DANIELE ARTURO</t>
  </si>
  <si>
    <t>ARNULFO ENRICO</t>
  </si>
  <si>
    <t>AGOSTA MATTIA</t>
  </si>
  <si>
    <t>OZARCHEVICI REMUS</t>
  </si>
  <si>
    <t>CARETTI ALESSANDRO</t>
  </si>
  <si>
    <t>A.S.D. TT BAVENO LAGO MAGGIORE</t>
  </si>
  <si>
    <t>MILINI LORENZO</t>
  </si>
  <si>
    <t>OZARCHEVICI MIHAI</t>
  </si>
  <si>
    <t>ARNO FEDERICO</t>
  </si>
  <si>
    <t>OLIVERO ALESSANDRO</t>
  </si>
  <si>
    <t>PROLA EDOARDO</t>
  </si>
  <si>
    <t>BOBBA MATTEO</t>
  </si>
  <si>
    <t>FINOTTO LORIS</t>
  </si>
  <si>
    <t xml:space="preserve">QUAGLIA MATTHIAS </t>
  </si>
  <si>
    <t>DI GIOVINE ANDREA</t>
  </si>
  <si>
    <t>ASD TT SAOMS COSTA D'OVADA 97</t>
  </si>
  <si>
    <t xml:space="preserve">COSSEDDU FABIO </t>
  </si>
  <si>
    <t>MENIN LORENZO</t>
  </si>
  <si>
    <t>DE ALESSANDRI RICCARDO</t>
  </si>
  <si>
    <t>MELLINA FEDERICO</t>
  </si>
  <si>
    <t>MELLINA MICHELE</t>
  </si>
  <si>
    <t>MIOIA ALESSANDRO</t>
  </si>
  <si>
    <t>PIRRA MATTEO</t>
  </si>
  <si>
    <t>A.D. P.G.S.AUXILIUM FOSSANO T.T.</t>
  </si>
  <si>
    <t>BAUSOLA NICOLO'</t>
  </si>
  <si>
    <t>GALLO DAVIDE</t>
  </si>
  <si>
    <t>MANTOVANI ANDREA</t>
  </si>
  <si>
    <t>DUTTO GIANMARIA</t>
  </si>
  <si>
    <t>MANASSERO GIOVANNI</t>
  </si>
  <si>
    <t>VERCELLI ANDREA</t>
  </si>
  <si>
    <t>GRIVETTO CECILIA</t>
  </si>
  <si>
    <t>CATTAI LEONARDO</t>
  </si>
  <si>
    <t>ALLEGRANZA GIACOMO</t>
  </si>
  <si>
    <t>MELINA GIOVANNI</t>
  </si>
  <si>
    <t>GAIETTO MARCELLO</t>
  </si>
  <si>
    <t>RUFFA ENRICO</t>
  </si>
  <si>
    <t>CANNAROZZI MATTEO</t>
  </si>
  <si>
    <t>ROSSETTO DARIO</t>
  </si>
  <si>
    <t>PRIMERANO ALESSANDRO</t>
  </si>
  <si>
    <t>SORRENTINO TOMMASO</t>
  </si>
  <si>
    <t>CRIVELLARO RICCARDO</t>
  </si>
  <si>
    <t>MANTELLI CRISTIAN</t>
  </si>
  <si>
    <t>A.S.D. T.T. PONT-DONNAS</t>
  </si>
  <si>
    <t>LO RUSSO ALESSIO</t>
  </si>
  <si>
    <t>MONACO FEDERICO</t>
  </si>
  <si>
    <t>DE LOS RIOS EDOARDO ANTONIO</t>
  </si>
  <si>
    <t>A.S.D. C.R.D.C.</t>
  </si>
  <si>
    <t>GULLINO LORENZO LEON</t>
  </si>
  <si>
    <t>GAIETTO GIULIO</t>
  </si>
  <si>
    <t>AZZAZ ABDELRAHIM</t>
  </si>
  <si>
    <t>DORINDO ANDREA</t>
  </si>
  <si>
    <t>A.S.D. T.T. LIBERTAS VERRES</t>
  </si>
  <si>
    <t>A.S.D. T.T. IVREA</t>
  </si>
  <si>
    <t>LANZONI MAURIZIO</t>
  </si>
  <si>
    <t>A.S.D. T.T. LIBERTAS CHALLANT</t>
  </si>
  <si>
    <t>DROGHESE LUCA</t>
  </si>
  <si>
    <t>BIADENE ANDREA</t>
  </si>
  <si>
    <t>VENCATO MARCO</t>
  </si>
  <si>
    <t>BONANNO ANDREA</t>
  </si>
  <si>
    <t>GASTALDI LUCA</t>
  </si>
  <si>
    <t>ONORATO ANDREA</t>
  </si>
  <si>
    <t>SOBRERO PAOLO</t>
  </si>
  <si>
    <t>MASTROMATTEO ANDREA</t>
  </si>
  <si>
    <t>DAPRESA MANUEL</t>
  </si>
  <si>
    <t>MORZONE UMBERTO</t>
  </si>
  <si>
    <t>RINALDO CHRISTIAN</t>
  </si>
  <si>
    <t>RICCA ANDREA</t>
  </si>
  <si>
    <t>CAMPISI MATTEO</t>
  </si>
  <si>
    <t>BURZIO SAMUELE</t>
  </si>
  <si>
    <t>FURNO VITTORIA</t>
  </si>
  <si>
    <t>ALLEGRANZA LORENZO</t>
  </si>
  <si>
    <t>VIGLIONE LORENZO</t>
  </si>
  <si>
    <t>STEVENIN EDOARDO</t>
  </si>
  <si>
    <t>BENOTTO MARCO</t>
  </si>
  <si>
    <t>MASSERANO STEPHAN</t>
  </si>
  <si>
    <t>MINSENTI JEREMY</t>
  </si>
  <si>
    <t>GAGLIASSO EDOARDO</t>
  </si>
  <si>
    <t>POTENZA ALESSANDRO</t>
  </si>
  <si>
    <t>RICCA ALESSANDRO</t>
  </si>
  <si>
    <t>PAONNI LUCA</t>
  </si>
  <si>
    <t>MONTEFAMEGLIO PIETRO</t>
  </si>
  <si>
    <t>FERRERO STEFANO</t>
  </si>
</sst>
</file>

<file path=xl/styles.xml><?xml version="1.0" encoding="utf-8"?>
<styleSheet xmlns="http://schemas.openxmlformats.org/spreadsheetml/2006/main">
  <numFmts count="1">
    <numFmt numFmtId="164" formatCode="dd/mm/yy;@"/>
  </numFmts>
  <fonts count="11">
    <font>
      <sz val="10"/>
      <name val="Arial"/>
    </font>
    <font>
      <sz val="10"/>
      <name val="Charter BT"/>
    </font>
    <font>
      <sz val="9"/>
      <name val="Charter BT"/>
    </font>
    <font>
      <b/>
      <sz val="9"/>
      <name val="Charter BT"/>
    </font>
    <font>
      <b/>
      <sz val="14"/>
      <name val="Charter BT"/>
    </font>
    <font>
      <b/>
      <sz val="18"/>
      <name val="Charter BT"/>
    </font>
    <font>
      <b/>
      <sz val="10"/>
      <name val="Charter BT"/>
    </font>
    <font>
      <b/>
      <sz val="8"/>
      <name val="Charter BT"/>
    </font>
    <font>
      <sz val="8"/>
      <name val="Charter BT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4" xfId="0" applyFont="1" applyFill="1" applyBorder="1" applyAlignment="1"/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8" fillId="0" borderId="6" xfId="0" applyFont="1" applyFill="1" applyBorder="1"/>
    <xf numFmtId="0" fontId="8" fillId="0" borderId="4" xfId="0" applyFont="1" applyFill="1" applyBorder="1"/>
    <xf numFmtId="0" fontId="9" fillId="0" borderId="4" xfId="0" applyFont="1" applyFill="1" applyBorder="1"/>
    <xf numFmtId="0" fontId="9" fillId="0" borderId="6" xfId="0" applyFont="1" applyFill="1" applyBorder="1"/>
    <xf numFmtId="0" fontId="2" fillId="0" borderId="0" xfId="0" applyFont="1" applyFill="1" applyAlignment="1"/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2" fillId="0" borderId="0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6" xfId="0" applyFont="1" applyFill="1" applyBorder="1" applyAlignment="1"/>
    <xf numFmtId="0" fontId="6" fillId="0" borderId="2" xfId="0" applyFont="1" applyFill="1" applyBorder="1" applyAlignment="1"/>
    <xf numFmtId="0" fontId="8" fillId="0" borderId="7" xfId="0" applyFont="1" applyFill="1" applyBorder="1" applyAlignment="1">
      <alignment horizontal="center"/>
    </xf>
    <xf numFmtId="0" fontId="7" fillId="0" borderId="1" xfId="0" applyFont="1" applyFill="1" applyBorder="1" applyAlignment="1"/>
    <xf numFmtId="164" fontId="2" fillId="0" borderId="0" xfId="0" applyNumberFormat="1" applyFont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8" fillId="0" borderId="6" xfId="0" applyNumberFormat="1" applyFont="1" applyFill="1" applyBorder="1" applyAlignment="1">
      <alignment horizontal="center"/>
    </xf>
    <xf numFmtId="164" fontId="8" fillId="0" borderId="4" xfId="0" applyNumberFormat="1" applyFont="1" applyFill="1" applyBorder="1" applyAlignment="1">
      <alignment horizontal="center"/>
    </xf>
    <xf numFmtId="0" fontId="10" fillId="0" borderId="6" xfId="0" applyFont="1" applyFill="1" applyBorder="1"/>
    <xf numFmtId="0" fontId="10" fillId="0" borderId="6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6" xfId="0" applyFont="1" applyFill="1" applyBorder="1" applyAlignment="1"/>
    <xf numFmtId="0" fontId="10" fillId="0" borderId="4" xfId="0" applyFont="1" applyFill="1" applyBorder="1"/>
    <xf numFmtId="0" fontId="10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 applyAlignment="1">
      <alignment horizontal="center"/>
    </xf>
    <xf numFmtId="0" fontId="8" fillId="0" borderId="8" xfId="0" applyFont="1" applyFill="1" applyBorder="1" applyAlignment="1"/>
    <xf numFmtId="0" fontId="2" fillId="0" borderId="0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" fillId="0" borderId="4" xfId="0" applyFont="1" applyBorder="1"/>
    <xf numFmtId="0" fontId="8" fillId="0" borderId="7" xfId="0" applyFont="1" applyFill="1" applyBorder="1" applyAlignment="1"/>
    <xf numFmtId="0" fontId="1" fillId="0" borderId="0" xfId="0" applyFont="1" applyBorder="1"/>
    <xf numFmtId="0" fontId="2" fillId="0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0" borderId="4" xfId="0" applyFont="1" applyBorder="1" applyAlignment="1"/>
    <xf numFmtId="0" fontId="9" fillId="0" borderId="7" xfId="0" applyFont="1" applyFill="1" applyBorder="1"/>
    <xf numFmtId="0" fontId="2" fillId="0" borderId="4" xfId="0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/>
    <xf numFmtId="0" fontId="6" fillId="0" borderId="9" xfId="0" applyFont="1" applyBorder="1" applyAlignment="1"/>
    <xf numFmtId="0" fontId="6" fillId="0" borderId="3" xfId="0" applyFont="1" applyBorder="1" applyAlignment="1"/>
    <xf numFmtId="0" fontId="1" fillId="0" borderId="11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17"/>
  <sheetViews>
    <sheetView topLeftCell="A295" workbookViewId="0">
      <selection activeCell="V322" sqref="V322"/>
    </sheetView>
  </sheetViews>
  <sheetFormatPr defaultRowHeight="12"/>
  <cols>
    <col min="1" max="1" width="3.42578125" style="4" customWidth="1"/>
    <col min="2" max="2" width="22.5703125" style="4" customWidth="1"/>
    <col min="3" max="3" width="26.5703125" style="4" customWidth="1"/>
    <col min="4" max="4" width="4.28515625" style="2" customWidth="1"/>
    <col min="5" max="5" width="6.85546875" style="35" customWidth="1"/>
    <col min="6" max="17" width="2.7109375" style="2" customWidth="1"/>
    <col min="18" max="18" width="3.7109375" style="2" customWidth="1"/>
    <col min="19" max="16384" width="9.140625" style="4"/>
  </cols>
  <sheetData>
    <row r="1" spans="1:2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22" ht="35.1" customHeight="1">
      <c r="A2" s="69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22" ht="12" customHeight="1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/>
    </row>
    <row r="4" spans="1:22" ht="18">
      <c r="A4" s="63" t="s">
        <v>16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22" ht="12" customHeight="1">
      <c r="A5" s="28"/>
      <c r="B5" s="28" t="s">
        <v>14</v>
      </c>
      <c r="C5" s="34" t="s">
        <v>15</v>
      </c>
      <c r="D5" s="29" t="s">
        <v>58</v>
      </c>
      <c r="E5" s="36" t="s">
        <v>65</v>
      </c>
      <c r="F5" s="66">
        <v>1</v>
      </c>
      <c r="G5" s="67"/>
      <c r="H5" s="66">
        <v>2</v>
      </c>
      <c r="I5" s="67"/>
      <c r="J5" s="30">
        <v>3</v>
      </c>
      <c r="K5" s="66">
        <v>4</v>
      </c>
      <c r="L5" s="67"/>
      <c r="M5" s="66">
        <v>5</v>
      </c>
      <c r="N5" s="67"/>
      <c r="O5" s="29" t="s">
        <v>57</v>
      </c>
      <c r="P5" s="29">
        <v>6</v>
      </c>
      <c r="Q5" s="29" t="s">
        <v>12</v>
      </c>
      <c r="R5" s="30" t="s">
        <v>13</v>
      </c>
    </row>
    <row r="6" spans="1:22">
      <c r="A6" s="13">
        <v>1</v>
      </c>
      <c r="B6" s="22" t="s">
        <v>76</v>
      </c>
      <c r="C6" s="23" t="s">
        <v>38</v>
      </c>
      <c r="D6" s="25">
        <v>3051</v>
      </c>
      <c r="E6" s="37">
        <v>36705</v>
      </c>
      <c r="F6" s="13">
        <v>12</v>
      </c>
      <c r="G6" s="15" t="s">
        <v>178</v>
      </c>
      <c r="H6" s="14">
        <v>16</v>
      </c>
      <c r="I6" s="15" t="s">
        <v>178</v>
      </c>
      <c r="J6" s="16">
        <v>40</v>
      </c>
      <c r="K6" s="13"/>
      <c r="L6" s="15"/>
      <c r="M6" s="14"/>
      <c r="N6" s="15"/>
      <c r="O6" s="13"/>
      <c r="P6" s="13"/>
      <c r="Q6" s="13">
        <v>6</v>
      </c>
      <c r="R6" s="16">
        <f t="shared" ref="R6:R37" si="0">+F6+H6+J6+K6+M6-O6+P6+Q6</f>
        <v>74</v>
      </c>
    </row>
    <row r="7" spans="1:22">
      <c r="A7" s="13">
        <v>2</v>
      </c>
      <c r="B7" s="22" t="s">
        <v>88</v>
      </c>
      <c r="C7" s="22" t="s">
        <v>74</v>
      </c>
      <c r="D7" s="26">
        <v>437</v>
      </c>
      <c r="E7" s="37">
        <v>36725</v>
      </c>
      <c r="F7" s="13">
        <v>12</v>
      </c>
      <c r="G7" s="15" t="s">
        <v>42</v>
      </c>
      <c r="H7" s="14">
        <v>20</v>
      </c>
      <c r="I7" s="15" t="s">
        <v>178</v>
      </c>
      <c r="J7" s="16">
        <v>32</v>
      </c>
      <c r="K7" s="13"/>
      <c r="L7" s="15"/>
      <c r="M7" s="14"/>
      <c r="N7" s="15"/>
      <c r="O7" s="13"/>
      <c r="P7" s="13"/>
      <c r="Q7" s="13">
        <v>9</v>
      </c>
      <c r="R7" s="16">
        <f t="shared" si="0"/>
        <v>73</v>
      </c>
    </row>
    <row r="8" spans="1:22">
      <c r="A8" s="13">
        <v>3</v>
      </c>
      <c r="B8" s="22" t="s">
        <v>35</v>
      </c>
      <c r="C8" s="23" t="s">
        <v>30</v>
      </c>
      <c r="D8" s="25">
        <v>550</v>
      </c>
      <c r="E8" s="37">
        <v>36957</v>
      </c>
      <c r="F8" s="13">
        <v>8</v>
      </c>
      <c r="G8" s="15" t="s">
        <v>42</v>
      </c>
      <c r="H8" s="14">
        <v>16</v>
      </c>
      <c r="I8" s="15" t="s">
        <v>42</v>
      </c>
      <c r="J8" s="16">
        <v>16</v>
      </c>
      <c r="K8" s="13"/>
      <c r="L8" s="15"/>
      <c r="M8" s="14"/>
      <c r="N8" s="15"/>
      <c r="O8" s="13"/>
      <c r="P8" s="13"/>
      <c r="Q8" s="13">
        <v>9</v>
      </c>
      <c r="R8" s="16">
        <f t="shared" si="0"/>
        <v>49</v>
      </c>
    </row>
    <row r="9" spans="1:22">
      <c r="A9" s="13">
        <v>4</v>
      </c>
      <c r="B9" s="12" t="s">
        <v>120</v>
      </c>
      <c r="C9" s="22" t="s">
        <v>29</v>
      </c>
      <c r="D9" s="26">
        <v>749</v>
      </c>
      <c r="E9" s="37">
        <v>36624</v>
      </c>
      <c r="F9" s="13">
        <v>8</v>
      </c>
      <c r="G9" s="15" t="s">
        <v>178</v>
      </c>
      <c r="H9" s="14">
        <v>12</v>
      </c>
      <c r="I9" s="15" t="s">
        <v>178</v>
      </c>
      <c r="J9" s="16">
        <v>16</v>
      </c>
      <c r="K9" s="13"/>
      <c r="L9" s="15"/>
      <c r="M9" s="14"/>
      <c r="N9" s="15"/>
      <c r="O9" s="13"/>
      <c r="P9" s="13"/>
      <c r="Q9" s="13">
        <v>9</v>
      </c>
      <c r="R9" s="16">
        <f t="shared" si="0"/>
        <v>45</v>
      </c>
    </row>
    <row r="10" spans="1:22">
      <c r="A10" s="13">
        <v>5</v>
      </c>
      <c r="B10" s="22" t="s">
        <v>62</v>
      </c>
      <c r="C10" s="23" t="s">
        <v>74</v>
      </c>
      <c r="D10" s="25">
        <v>437</v>
      </c>
      <c r="E10" s="37">
        <v>36181</v>
      </c>
      <c r="F10" s="13">
        <v>8</v>
      </c>
      <c r="G10" s="15" t="s">
        <v>42</v>
      </c>
      <c r="H10" s="14">
        <v>12</v>
      </c>
      <c r="I10" s="15" t="s">
        <v>178</v>
      </c>
      <c r="J10" s="16">
        <v>12</v>
      </c>
      <c r="K10" s="13"/>
      <c r="L10" s="15"/>
      <c r="M10" s="14"/>
      <c r="N10" s="15"/>
      <c r="O10" s="13"/>
      <c r="P10" s="13"/>
      <c r="Q10" s="13">
        <v>6</v>
      </c>
      <c r="R10" s="16">
        <f t="shared" si="0"/>
        <v>38</v>
      </c>
    </row>
    <row r="11" spans="1:22">
      <c r="A11" s="13">
        <v>6</v>
      </c>
      <c r="B11" s="22" t="s">
        <v>137</v>
      </c>
      <c r="C11" s="23" t="s">
        <v>128</v>
      </c>
      <c r="D11" s="25">
        <v>2104</v>
      </c>
      <c r="E11" s="37">
        <v>36988</v>
      </c>
      <c r="F11" s="13">
        <v>20</v>
      </c>
      <c r="G11" s="15" t="s">
        <v>42</v>
      </c>
      <c r="H11" s="14">
        <v>12</v>
      </c>
      <c r="I11" s="15" t="s">
        <v>42</v>
      </c>
      <c r="J11" s="16"/>
      <c r="K11" s="13"/>
      <c r="L11" s="15"/>
      <c r="M11" s="14"/>
      <c r="N11" s="15"/>
      <c r="O11" s="13"/>
      <c r="P11" s="13"/>
      <c r="Q11" s="13">
        <v>3</v>
      </c>
      <c r="R11" s="16">
        <f t="shared" si="0"/>
        <v>35</v>
      </c>
    </row>
    <row r="12" spans="1:22">
      <c r="A12" s="13">
        <v>7</v>
      </c>
      <c r="B12" s="22" t="s">
        <v>98</v>
      </c>
      <c r="C12" s="23" t="s">
        <v>74</v>
      </c>
      <c r="D12" s="25">
        <v>437</v>
      </c>
      <c r="E12" s="37">
        <v>37398</v>
      </c>
      <c r="F12" s="13">
        <v>8</v>
      </c>
      <c r="G12" s="15" t="s">
        <v>42</v>
      </c>
      <c r="H12" s="14">
        <v>8</v>
      </c>
      <c r="I12" s="15" t="s">
        <v>178</v>
      </c>
      <c r="J12" s="16">
        <v>16</v>
      </c>
      <c r="K12" s="13"/>
      <c r="L12" s="15"/>
      <c r="M12" s="14"/>
      <c r="N12" s="15"/>
      <c r="O12" s="13"/>
      <c r="P12" s="13"/>
      <c r="Q12" s="13"/>
      <c r="R12" s="16">
        <f t="shared" si="0"/>
        <v>32</v>
      </c>
    </row>
    <row r="13" spans="1:22">
      <c r="A13" s="13">
        <v>8</v>
      </c>
      <c r="B13" s="22" t="s">
        <v>34</v>
      </c>
      <c r="C13" s="23" t="s">
        <v>30</v>
      </c>
      <c r="D13" s="25">
        <v>550</v>
      </c>
      <c r="E13" s="37">
        <v>37638</v>
      </c>
      <c r="F13" s="13">
        <v>6</v>
      </c>
      <c r="G13" s="15" t="s">
        <v>42</v>
      </c>
      <c r="H13" s="14"/>
      <c r="I13" s="15"/>
      <c r="J13" s="16">
        <v>24</v>
      </c>
      <c r="K13" s="13"/>
      <c r="L13" s="15"/>
      <c r="M13" s="14"/>
      <c r="N13" s="15"/>
      <c r="O13" s="13"/>
      <c r="P13" s="13"/>
      <c r="Q13" s="13"/>
      <c r="R13" s="16">
        <f t="shared" si="0"/>
        <v>30</v>
      </c>
      <c r="T13" s="24"/>
      <c r="U13" s="24"/>
      <c r="V13" s="24"/>
    </row>
    <row r="14" spans="1:22">
      <c r="A14" s="13">
        <v>9</v>
      </c>
      <c r="B14" s="12" t="s">
        <v>84</v>
      </c>
      <c r="C14" s="23" t="s">
        <v>74</v>
      </c>
      <c r="D14" s="25">
        <v>437</v>
      </c>
      <c r="E14" s="37">
        <v>37685</v>
      </c>
      <c r="F14" s="13">
        <v>6</v>
      </c>
      <c r="G14" s="15" t="s">
        <v>42</v>
      </c>
      <c r="H14" s="14"/>
      <c r="I14" s="15"/>
      <c r="J14" s="16">
        <v>24</v>
      </c>
      <c r="K14" s="13"/>
      <c r="L14" s="15"/>
      <c r="M14" s="14"/>
      <c r="N14" s="15"/>
      <c r="O14" s="13"/>
      <c r="P14" s="13"/>
      <c r="Q14" s="13"/>
      <c r="R14" s="16">
        <f t="shared" si="0"/>
        <v>30</v>
      </c>
    </row>
    <row r="15" spans="1:22">
      <c r="A15" s="13">
        <v>10</v>
      </c>
      <c r="B15" s="12" t="s">
        <v>126</v>
      </c>
      <c r="C15" s="23" t="s">
        <v>33</v>
      </c>
      <c r="D15" s="25">
        <v>665</v>
      </c>
      <c r="E15" s="37">
        <v>36734</v>
      </c>
      <c r="F15" s="13">
        <v>6</v>
      </c>
      <c r="G15" s="15" t="s">
        <v>42</v>
      </c>
      <c r="H15" s="14">
        <v>8</v>
      </c>
      <c r="I15" s="15" t="s">
        <v>42</v>
      </c>
      <c r="J15" s="16">
        <v>12</v>
      </c>
      <c r="K15" s="13"/>
      <c r="L15" s="15"/>
      <c r="M15" s="14"/>
      <c r="N15" s="15"/>
      <c r="O15" s="13"/>
      <c r="P15" s="13"/>
      <c r="Q15" s="13">
        <v>3</v>
      </c>
      <c r="R15" s="16">
        <f t="shared" si="0"/>
        <v>29</v>
      </c>
    </row>
    <row r="16" spans="1:22">
      <c r="A16" s="13">
        <v>11</v>
      </c>
      <c r="B16" s="22" t="s">
        <v>115</v>
      </c>
      <c r="C16" s="23" t="s">
        <v>113</v>
      </c>
      <c r="D16" s="25">
        <v>328</v>
      </c>
      <c r="E16" s="37">
        <v>36934</v>
      </c>
      <c r="F16" s="13">
        <v>6</v>
      </c>
      <c r="G16" s="15" t="s">
        <v>42</v>
      </c>
      <c r="H16" s="14">
        <v>8</v>
      </c>
      <c r="I16" s="15" t="s">
        <v>178</v>
      </c>
      <c r="J16" s="16">
        <v>12</v>
      </c>
      <c r="K16" s="13"/>
      <c r="L16" s="15"/>
      <c r="M16" s="14"/>
      <c r="N16" s="15"/>
      <c r="O16" s="13"/>
      <c r="P16" s="13"/>
      <c r="Q16" s="13"/>
      <c r="R16" s="16">
        <f t="shared" si="0"/>
        <v>26</v>
      </c>
    </row>
    <row r="17" spans="1:22">
      <c r="A17" s="13">
        <v>12</v>
      </c>
      <c r="B17" s="12" t="s">
        <v>198</v>
      </c>
      <c r="C17" s="23" t="s">
        <v>97</v>
      </c>
      <c r="D17" s="25">
        <v>1402</v>
      </c>
      <c r="E17" s="37">
        <v>37105</v>
      </c>
      <c r="F17" s="13">
        <v>8</v>
      </c>
      <c r="G17" s="15" t="s">
        <v>178</v>
      </c>
      <c r="H17" s="14">
        <v>6</v>
      </c>
      <c r="I17" s="15" t="s">
        <v>178</v>
      </c>
      <c r="J17" s="16">
        <v>12</v>
      </c>
      <c r="K17" s="13"/>
      <c r="L17" s="15"/>
      <c r="M17" s="14"/>
      <c r="N17" s="15"/>
      <c r="O17" s="13"/>
      <c r="P17" s="13"/>
      <c r="Q17" s="13"/>
      <c r="R17" s="16">
        <f t="shared" si="0"/>
        <v>26</v>
      </c>
    </row>
    <row r="18" spans="1:22">
      <c r="A18" s="13">
        <v>13</v>
      </c>
      <c r="B18" s="22" t="s">
        <v>71</v>
      </c>
      <c r="C18" s="23" t="s">
        <v>30</v>
      </c>
      <c r="D18" s="25">
        <v>550</v>
      </c>
      <c r="E18" s="37">
        <v>37922</v>
      </c>
      <c r="F18" s="13">
        <v>6</v>
      </c>
      <c r="G18" s="15" t="s">
        <v>42</v>
      </c>
      <c r="H18" s="14">
        <v>20</v>
      </c>
      <c r="I18" s="15" t="s">
        <v>42</v>
      </c>
      <c r="J18" s="16"/>
      <c r="K18" s="13"/>
      <c r="L18" s="15"/>
      <c r="M18" s="14"/>
      <c r="N18" s="15"/>
      <c r="O18" s="13"/>
      <c r="P18" s="13"/>
      <c r="Q18" s="13"/>
      <c r="R18" s="16">
        <f t="shared" si="0"/>
        <v>26</v>
      </c>
      <c r="T18" s="24"/>
      <c r="U18" s="24"/>
      <c r="V18" s="24"/>
    </row>
    <row r="19" spans="1:22">
      <c r="A19" s="13">
        <v>14</v>
      </c>
      <c r="B19" s="12" t="s">
        <v>251</v>
      </c>
      <c r="C19" s="23" t="s">
        <v>74</v>
      </c>
      <c r="D19" s="25">
        <v>437</v>
      </c>
      <c r="E19" s="37">
        <v>36870</v>
      </c>
      <c r="F19" s="13"/>
      <c r="G19" s="15"/>
      <c r="H19" s="14"/>
      <c r="I19" s="15"/>
      <c r="J19" s="16">
        <v>16</v>
      </c>
      <c r="K19" s="13"/>
      <c r="L19" s="15"/>
      <c r="M19" s="14"/>
      <c r="N19" s="15"/>
      <c r="O19" s="13"/>
      <c r="P19" s="13"/>
      <c r="Q19" s="13">
        <v>9</v>
      </c>
      <c r="R19" s="16">
        <f t="shared" si="0"/>
        <v>25</v>
      </c>
    </row>
    <row r="20" spans="1:22">
      <c r="A20" s="13">
        <v>15</v>
      </c>
      <c r="B20" s="22" t="s">
        <v>125</v>
      </c>
      <c r="C20" s="23" t="s">
        <v>33</v>
      </c>
      <c r="D20" s="25">
        <v>665</v>
      </c>
      <c r="E20" s="37">
        <v>36847</v>
      </c>
      <c r="F20" s="13">
        <v>1</v>
      </c>
      <c r="G20" s="15" t="s">
        <v>42</v>
      </c>
      <c r="H20" s="14">
        <v>8</v>
      </c>
      <c r="I20" s="15" t="s">
        <v>42</v>
      </c>
      <c r="J20" s="16">
        <v>8</v>
      </c>
      <c r="K20" s="13"/>
      <c r="L20" s="15"/>
      <c r="M20" s="14"/>
      <c r="N20" s="15"/>
      <c r="O20" s="13"/>
      <c r="P20" s="13"/>
      <c r="Q20" s="13">
        <v>3</v>
      </c>
      <c r="R20" s="16">
        <f t="shared" si="0"/>
        <v>20</v>
      </c>
    </row>
    <row r="21" spans="1:22">
      <c r="A21" s="13">
        <v>16</v>
      </c>
      <c r="B21" s="22" t="s">
        <v>79</v>
      </c>
      <c r="C21" s="23" t="s">
        <v>29</v>
      </c>
      <c r="D21" s="25">
        <v>749</v>
      </c>
      <c r="E21" s="37">
        <v>37390</v>
      </c>
      <c r="F21" s="13">
        <v>20</v>
      </c>
      <c r="G21" s="15" t="s">
        <v>178</v>
      </c>
      <c r="H21" s="14"/>
      <c r="I21" s="15"/>
      <c r="J21" s="16"/>
      <c r="K21" s="13"/>
      <c r="L21" s="15"/>
      <c r="M21" s="14"/>
      <c r="N21" s="15"/>
      <c r="O21" s="13"/>
      <c r="P21" s="13"/>
      <c r="Q21" s="13"/>
      <c r="R21" s="16">
        <f t="shared" si="0"/>
        <v>20</v>
      </c>
    </row>
    <row r="22" spans="1:22">
      <c r="A22" s="13">
        <v>17</v>
      </c>
      <c r="B22" s="22" t="s">
        <v>161</v>
      </c>
      <c r="C22" s="23" t="s">
        <v>152</v>
      </c>
      <c r="D22" s="25">
        <v>815</v>
      </c>
      <c r="E22" s="37">
        <v>37078</v>
      </c>
      <c r="F22" s="13">
        <v>2</v>
      </c>
      <c r="G22" s="15" t="s">
        <v>42</v>
      </c>
      <c r="H22" s="14">
        <v>3</v>
      </c>
      <c r="I22" s="15" t="s">
        <v>42</v>
      </c>
      <c r="J22" s="16">
        <v>12</v>
      </c>
      <c r="K22" s="13"/>
      <c r="L22" s="15"/>
      <c r="M22" s="14"/>
      <c r="N22" s="15"/>
      <c r="O22" s="13"/>
      <c r="P22" s="13"/>
      <c r="Q22" s="13"/>
      <c r="R22" s="16">
        <f t="shared" si="0"/>
        <v>17</v>
      </c>
    </row>
    <row r="23" spans="1:22">
      <c r="A23" s="13">
        <v>18</v>
      </c>
      <c r="B23" s="22" t="s">
        <v>242</v>
      </c>
      <c r="C23" s="23" t="s">
        <v>74</v>
      </c>
      <c r="D23" s="25">
        <v>437</v>
      </c>
      <c r="E23" s="37">
        <v>36562</v>
      </c>
      <c r="F23" s="13"/>
      <c r="G23" s="15"/>
      <c r="H23" s="14">
        <v>4</v>
      </c>
      <c r="I23" s="15" t="s">
        <v>178</v>
      </c>
      <c r="J23" s="16">
        <v>12</v>
      </c>
      <c r="K23" s="13"/>
      <c r="L23" s="15"/>
      <c r="M23" s="14"/>
      <c r="N23" s="15"/>
      <c r="O23" s="13"/>
      <c r="P23" s="13"/>
      <c r="Q23" s="13"/>
      <c r="R23" s="16">
        <f t="shared" si="0"/>
        <v>16</v>
      </c>
    </row>
    <row r="24" spans="1:22">
      <c r="A24" s="13">
        <v>19</v>
      </c>
      <c r="B24" s="12" t="s">
        <v>205</v>
      </c>
      <c r="C24" s="22" t="s">
        <v>152</v>
      </c>
      <c r="D24" s="26">
        <v>815</v>
      </c>
      <c r="E24" s="37">
        <v>36978</v>
      </c>
      <c r="F24" s="13"/>
      <c r="G24" s="15"/>
      <c r="H24" s="14">
        <v>8</v>
      </c>
      <c r="I24" s="15" t="s">
        <v>42</v>
      </c>
      <c r="J24" s="16">
        <v>8</v>
      </c>
      <c r="K24" s="13"/>
      <c r="L24" s="15"/>
      <c r="M24" s="14"/>
      <c r="N24" s="15"/>
      <c r="O24" s="13"/>
      <c r="P24" s="13"/>
      <c r="Q24" s="13"/>
      <c r="R24" s="16">
        <f t="shared" si="0"/>
        <v>16</v>
      </c>
    </row>
    <row r="25" spans="1:22">
      <c r="A25" s="13">
        <v>20</v>
      </c>
      <c r="B25" s="22" t="s">
        <v>80</v>
      </c>
      <c r="C25" s="20" t="s">
        <v>46</v>
      </c>
      <c r="D25" s="16">
        <v>3088</v>
      </c>
      <c r="E25" s="37">
        <v>36903</v>
      </c>
      <c r="F25" s="13">
        <v>8</v>
      </c>
      <c r="G25" s="15" t="s">
        <v>178</v>
      </c>
      <c r="H25" s="14">
        <v>6</v>
      </c>
      <c r="I25" s="15" t="s">
        <v>178</v>
      </c>
      <c r="J25" s="16">
        <v>2</v>
      </c>
      <c r="K25" s="13"/>
      <c r="L25" s="15"/>
      <c r="M25" s="14"/>
      <c r="N25" s="15"/>
      <c r="O25" s="13"/>
      <c r="P25" s="13"/>
      <c r="Q25" s="13"/>
      <c r="R25" s="16">
        <f t="shared" si="0"/>
        <v>16</v>
      </c>
    </row>
    <row r="26" spans="1:22" s="24" customFormat="1">
      <c r="A26" s="13">
        <v>21</v>
      </c>
      <c r="B26" s="22" t="s">
        <v>107</v>
      </c>
      <c r="C26" s="22" t="s">
        <v>29</v>
      </c>
      <c r="D26" s="26">
        <v>749</v>
      </c>
      <c r="E26" s="37">
        <v>37689</v>
      </c>
      <c r="F26" s="13">
        <v>8</v>
      </c>
      <c r="G26" s="15" t="s">
        <v>178</v>
      </c>
      <c r="H26" s="14">
        <v>8</v>
      </c>
      <c r="I26" s="15" t="s">
        <v>178</v>
      </c>
      <c r="J26" s="16"/>
      <c r="K26" s="13"/>
      <c r="L26" s="15"/>
      <c r="M26" s="14"/>
      <c r="N26" s="15"/>
      <c r="O26" s="13"/>
      <c r="P26" s="13"/>
      <c r="Q26" s="13"/>
      <c r="R26" s="16">
        <f t="shared" si="0"/>
        <v>16</v>
      </c>
      <c r="S26" s="4"/>
    </row>
    <row r="27" spans="1:22" s="24" customFormat="1">
      <c r="A27" s="13">
        <v>22</v>
      </c>
      <c r="B27" s="22" t="s">
        <v>61</v>
      </c>
      <c r="C27" s="20" t="s">
        <v>43</v>
      </c>
      <c r="D27" s="16">
        <v>3193</v>
      </c>
      <c r="E27" s="37">
        <v>36376</v>
      </c>
      <c r="F27" s="13">
        <v>16</v>
      </c>
      <c r="G27" s="15" t="s">
        <v>42</v>
      </c>
      <c r="H27" s="14"/>
      <c r="I27" s="15"/>
      <c r="J27" s="16"/>
      <c r="K27" s="13"/>
      <c r="L27" s="15"/>
      <c r="M27" s="14"/>
      <c r="N27" s="15"/>
      <c r="O27" s="13"/>
      <c r="P27" s="13"/>
      <c r="Q27" s="13"/>
      <c r="R27" s="16">
        <f t="shared" si="0"/>
        <v>16</v>
      </c>
      <c r="S27" s="4"/>
      <c r="T27" s="4"/>
      <c r="U27" s="4"/>
      <c r="V27" s="4"/>
    </row>
    <row r="28" spans="1:22" s="24" customFormat="1">
      <c r="A28" s="13">
        <v>23</v>
      </c>
      <c r="B28" s="22" t="s">
        <v>53</v>
      </c>
      <c r="C28" s="23" t="s">
        <v>29</v>
      </c>
      <c r="D28" s="25">
        <v>749</v>
      </c>
      <c r="E28" s="37">
        <v>37526</v>
      </c>
      <c r="F28" s="13">
        <v>16</v>
      </c>
      <c r="G28" s="15" t="s">
        <v>178</v>
      </c>
      <c r="H28" s="14"/>
      <c r="I28" s="15"/>
      <c r="J28" s="16"/>
      <c r="K28" s="13"/>
      <c r="L28" s="15"/>
      <c r="M28" s="14"/>
      <c r="N28" s="15"/>
      <c r="O28" s="13"/>
      <c r="P28" s="13"/>
      <c r="Q28" s="13"/>
      <c r="R28" s="16">
        <f t="shared" si="0"/>
        <v>16</v>
      </c>
      <c r="S28" s="4"/>
      <c r="T28" s="4"/>
      <c r="U28" s="4"/>
      <c r="V28" s="4"/>
    </row>
    <row r="29" spans="1:22" s="24" customFormat="1">
      <c r="A29" s="13">
        <v>24</v>
      </c>
      <c r="B29" s="22" t="s">
        <v>245</v>
      </c>
      <c r="C29" s="23" t="s">
        <v>74</v>
      </c>
      <c r="D29" s="25">
        <v>437</v>
      </c>
      <c r="E29" s="37">
        <v>37171</v>
      </c>
      <c r="F29" s="13"/>
      <c r="G29" s="15"/>
      <c r="H29" s="14">
        <v>2</v>
      </c>
      <c r="I29" s="15" t="s">
        <v>178</v>
      </c>
      <c r="J29" s="16">
        <v>12</v>
      </c>
      <c r="K29" s="13"/>
      <c r="L29" s="15"/>
      <c r="M29" s="14"/>
      <c r="N29" s="15"/>
      <c r="O29" s="13"/>
      <c r="P29" s="13"/>
      <c r="Q29" s="13"/>
      <c r="R29" s="16">
        <f t="shared" si="0"/>
        <v>14</v>
      </c>
      <c r="S29" s="4"/>
      <c r="T29" s="4"/>
      <c r="U29" s="4"/>
      <c r="V29" s="4"/>
    </row>
    <row r="30" spans="1:22">
      <c r="A30" s="13">
        <v>25</v>
      </c>
      <c r="B30" s="22" t="s">
        <v>244</v>
      </c>
      <c r="C30" s="23" t="s">
        <v>36</v>
      </c>
      <c r="D30" s="25">
        <v>955</v>
      </c>
      <c r="E30" s="37">
        <v>37060</v>
      </c>
      <c r="F30" s="13"/>
      <c r="G30" s="15"/>
      <c r="H30" s="14">
        <v>6</v>
      </c>
      <c r="I30" s="15" t="s">
        <v>178</v>
      </c>
      <c r="J30" s="16">
        <v>8</v>
      </c>
      <c r="K30" s="13"/>
      <c r="L30" s="15"/>
      <c r="M30" s="14"/>
      <c r="N30" s="15"/>
      <c r="O30" s="13"/>
      <c r="P30" s="13"/>
      <c r="Q30" s="13"/>
      <c r="R30" s="16">
        <f t="shared" si="0"/>
        <v>14</v>
      </c>
    </row>
    <row r="31" spans="1:22">
      <c r="A31" s="13">
        <v>26</v>
      </c>
      <c r="B31" s="22" t="s">
        <v>109</v>
      </c>
      <c r="C31" s="23" t="s">
        <v>97</v>
      </c>
      <c r="D31" s="25">
        <v>1402</v>
      </c>
      <c r="E31" s="38">
        <v>37325</v>
      </c>
      <c r="F31" s="13">
        <v>6</v>
      </c>
      <c r="G31" s="14" t="s">
        <v>178</v>
      </c>
      <c r="H31" s="13">
        <v>8</v>
      </c>
      <c r="I31" s="15" t="s">
        <v>178</v>
      </c>
      <c r="J31" s="13"/>
      <c r="K31" s="13"/>
      <c r="L31" s="14"/>
      <c r="M31" s="13"/>
      <c r="N31" s="14"/>
      <c r="O31" s="13"/>
      <c r="P31" s="13"/>
      <c r="Q31" s="13"/>
      <c r="R31" s="13">
        <f t="shared" si="0"/>
        <v>14</v>
      </c>
      <c r="S31" s="59"/>
    </row>
    <row r="32" spans="1:22">
      <c r="A32" s="13">
        <v>27</v>
      </c>
      <c r="B32" s="12" t="s">
        <v>102</v>
      </c>
      <c r="C32" s="23" t="s">
        <v>38</v>
      </c>
      <c r="D32" s="25">
        <v>3051</v>
      </c>
      <c r="E32" s="37">
        <v>37210</v>
      </c>
      <c r="F32" s="13">
        <v>4</v>
      </c>
      <c r="G32" s="15" t="s">
        <v>178</v>
      </c>
      <c r="H32" s="14">
        <v>1</v>
      </c>
      <c r="I32" s="15" t="s">
        <v>178</v>
      </c>
      <c r="J32" s="16">
        <v>8</v>
      </c>
      <c r="K32" s="13"/>
      <c r="L32" s="15"/>
      <c r="M32" s="14"/>
      <c r="N32" s="15"/>
      <c r="O32" s="13"/>
      <c r="P32" s="13"/>
      <c r="Q32" s="13"/>
      <c r="R32" s="16">
        <f t="shared" si="0"/>
        <v>13</v>
      </c>
    </row>
    <row r="33" spans="1:19">
      <c r="A33" s="13">
        <v>28</v>
      </c>
      <c r="B33" s="12" t="s">
        <v>252</v>
      </c>
      <c r="C33" s="20" t="s">
        <v>43</v>
      </c>
      <c r="D33" s="16">
        <v>3193</v>
      </c>
      <c r="E33" s="37">
        <v>39900</v>
      </c>
      <c r="F33" s="13"/>
      <c r="G33" s="15"/>
      <c r="H33" s="14"/>
      <c r="I33" s="15"/>
      <c r="J33" s="16">
        <v>12</v>
      </c>
      <c r="K33" s="13"/>
      <c r="L33" s="15"/>
      <c r="M33" s="14"/>
      <c r="N33" s="15"/>
      <c r="O33" s="13"/>
      <c r="P33" s="13"/>
      <c r="Q33" s="13"/>
      <c r="R33" s="16">
        <f t="shared" si="0"/>
        <v>12</v>
      </c>
    </row>
    <row r="34" spans="1:19">
      <c r="A34" s="13">
        <v>29</v>
      </c>
      <c r="B34" s="12" t="s">
        <v>203</v>
      </c>
      <c r="C34" s="23" t="s">
        <v>204</v>
      </c>
      <c r="D34" s="25">
        <v>61</v>
      </c>
      <c r="E34" s="37">
        <v>36333</v>
      </c>
      <c r="F34" s="13"/>
      <c r="G34" s="15"/>
      <c r="H34" s="14">
        <v>12</v>
      </c>
      <c r="I34" s="15" t="s">
        <v>42</v>
      </c>
      <c r="J34" s="13"/>
      <c r="K34" s="13"/>
      <c r="L34" s="15"/>
      <c r="M34" s="14"/>
      <c r="N34" s="15"/>
      <c r="O34" s="13"/>
      <c r="P34" s="13"/>
      <c r="Q34" s="13"/>
      <c r="R34" s="16">
        <f t="shared" si="0"/>
        <v>12</v>
      </c>
    </row>
    <row r="35" spans="1:19">
      <c r="A35" s="13">
        <v>30</v>
      </c>
      <c r="B35" s="12" t="s">
        <v>70</v>
      </c>
      <c r="C35" s="23" t="s">
        <v>74</v>
      </c>
      <c r="D35" s="25">
        <v>437</v>
      </c>
      <c r="E35" s="37">
        <v>37502</v>
      </c>
      <c r="F35" s="13">
        <v>6</v>
      </c>
      <c r="G35" s="15" t="s">
        <v>42</v>
      </c>
      <c r="H35" s="14">
        <v>6</v>
      </c>
      <c r="I35" s="15" t="s">
        <v>178</v>
      </c>
      <c r="J35" s="13"/>
      <c r="K35" s="13"/>
      <c r="L35" s="15"/>
      <c r="M35" s="14"/>
      <c r="N35" s="15"/>
      <c r="O35" s="13"/>
      <c r="P35" s="13"/>
      <c r="Q35" s="13"/>
      <c r="R35" s="16">
        <f t="shared" si="0"/>
        <v>12</v>
      </c>
    </row>
    <row r="36" spans="1:19">
      <c r="A36" s="13">
        <v>31</v>
      </c>
      <c r="B36" s="22" t="s">
        <v>134</v>
      </c>
      <c r="C36" s="23" t="s">
        <v>29</v>
      </c>
      <c r="D36" s="25">
        <v>749</v>
      </c>
      <c r="E36" s="37">
        <v>37873</v>
      </c>
      <c r="F36" s="13">
        <v>6</v>
      </c>
      <c r="G36" s="15" t="s">
        <v>178</v>
      </c>
      <c r="H36" s="14">
        <v>6</v>
      </c>
      <c r="I36" s="15" t="s">
        <v>178</v>
      </c>
      <c r="J36" s="13"/>
      <c r="K36" s="13"/>
      <c r="L36" s="15"/>
      <c r="M36" s="14"/>
      <c r="N36" s="15"/>
      <c r="O36" s="13"/>
      <c r="P36" s="13"/>
      <c r="Q36" s="13"/>
      <c r="R36" s="16">
        <f t="shared" si="0"/>
        <v>12</v>
      </c>
    </row>
    <row r="37" spans="1:19">
      <c r="A37" s="13">
        <v>32</v>
      </c>
      <c r="B37" s="22" t="s">
        <v>111</v>
      </c>
      <c r="C37" s="22" t="s">
        <v>103</v>
      </c>
      <c r="D37" s="22">
        <v>2938</v>
      </c>
      <c r="E37" s="37">
        <v>37408</v>
      </c>
      <c r="F37" s="13">
        <v>6</v>
      </c>
      <c r="G37" s="15" t="s">
        <v>178</v>
      </c>
      <c r="H37" s="14">
        <v>6</v>
      </c>
      <c r="I37" s="15" t="s">
        <v>178</v>
      </c>
      <c r="J37" s="13"/>
      <c r="K37" s="13"/>
      <c r="L37" s="15"/>
      <c r="M37" s="14"/>
      <c r="N37" s="15"/>
      <c r="O37" s="13"/>
      <c r="P37" s="13"/>
      <c r="Q37" s="13"/>
      <c r="R37" s="16">
        <f t="shared" si="0"/>
        <v>12</v>
      </c>
      <c r="S37" s="24"/>
    </row>
    <row r="38" spans="1:19">
      <c r="A38" s="13">
        <v>33</v>
      </c>
      <c r="B38" s="12" t="s">
        <v>40</v>
      </c>
      <c r="C38" s="23" t="s">
        <v>30</v>
      </c>
      <c r="D38" s="25">
        <v>550</v>
      </c>
      <c r="E38" s="37">
        <v>37935</v>
      </c>
      <c r="F38" s="13">
        <v>12</v>
      </c>
      <c r="G38" s="15" t="s">
        <v>42</v>
      </c>
      <c r="H38" s="14"/>
      <c r="I38" s="15"/>
      <c r="J38" s="13"/>
      <c r="K38" s="13"/>
      <c r="L38" s="15"/>
      <c r="M38" s="14"/>
      <c r="N38" s="14"/>
      <c r="O38" s="13"/>
      <c r="P38" s="13"/>
      <c r="Q38" s="13"/>
      <c r="R38" s="16">
        <f t="shared" ref="R38:R69" si="1">+F38+H38+J38+K38+M38-O38+P38+Q38</f>
        <v>12</v>
      </c>
    </row>
    <row r="39" spans="1:19">
      <c r="A39" s="13">
        <v>34</v>
      </c>
      <c r="B39" s="22" t="s">
        <v>31</v>
      </c>
      <c r="C39" s="23" t="s">
        <v>29</v>
      </c>
      <c r="D39" s="25">
        <v>749</v>
      </c>
      <c r="E39" s="37">
        <v>37361</v>
      </c>
      <c r="F39" s="13">
        <v>12</v>
      </c>
      <c r="G39" s="15" t="s">
        <v>178</v>
      </c>
      <c r="H39" s="14"/>
      <c r="I39" s="15"/>
      <c r="J39" s="13"/>
      <c r="K39" s="13"/>
      <c r="L39" s="15"/>
      <c r="M39" s="14"/>
      <c r="N39" s="14"/>
      <c r="O39" s="13"/>
      <c r="P39" s="13"/>
      <c r="Q39" s="13"/>
      <c r="R39" s="16">
        <f t="shared" si="1"/>
        <v>12</v>
      </c>
    </row>
    <row r="40" spans="1:19">
      <c r="A40" s="13">
        <v>35</v>
      </c>
      <c r="B40" s="22" t="s">
        <v>241</v>
      </c>
      <c r="C40" s="22" t="s">
        <v>227</v>
      </c>
      <c r="D40" s="26">
        <v>564</v>
      </c>
      <c r="E40" s="37">
        <v>37158</v>
      </c>
      <c r="F40" s="13"/>
      <c r="G40" s="15"/>
      <c r="H40" s="14">
        <v>4</v>
      </c>
      <c r="I40" s="15" t="s">
        <v>178</v>
      </c>
      <c r="J40" s="13">
        <v>6</v>
      </c>
      <c r="K40" s="13"/>
      <c r="L40" s="15"/>
      <c r="M40" s="14"/>
      <c r="N40" s="14"/>
      <c r="O40" s="13"/>
      <c r="P40" s="13"/>
      <c r="Q40" s="13"/>
      <c r="R40" s="16">
        <f t="shared" si="1"/>
        <v>10</v>
      </c>
    </row>
    <row r="41" spans="1:19">
      <c r="A41" s="13">
        <v>36</v>
      </c>
      <c r="B41" s="12" t="s">
        <v>104</v>
      </c>
      <c r="C41" s="21" t="s">
        <v>43</v>
      </c>
      <c r="D41" s="13">
        <v>3193</v>
      </c>
      <c r="E41" s="37">
        <v>37576</v>
      </c>
      <c r="F41" s="13">
        <v>1</v>
      </c>
      <c r="G41" s="15" t="s">
        <v>42</v>
      </c>
      <c r="H41" s="14">
        <v>8</v>
      </c>
      <c r="I41" s="15" t="s">
        <v>42</v>
      </c>
      <c r="J41" s="13"/>
      <c r="K41" s="13"/>
      <c r="L41" s="15"/>
      <c r="M41" s="14"/>
      <c r="N41" s="14"/>
      <c r="O41" s="13"/>
      <c r="P41" s="13"/>
      <c r="Q41" s="13"/>
      <c r="R41" s="16">
        <f t="shared" si="1"/>
        <v>9</v>
      </c>
      <c r="S41" s="24"/>
    </row>
    <row r="42" spans="1:19">
      <c r="A42" s="13">
        <v>37</v>
      </c>
      <c r="B42" s="22" t="s">
        <v>121</v>
      </c>
      <c r="C42" s="22" t="s">
        <v>36</v>
      </c>
      <c r="D42" s="26">
        <v>955</v>
      </c>
      <c r="E42" s="37">
        <v>37803</v>
      </c>
      <c r="F42" s="13">
        <v>3</v>
      </c>
      <c r="G42" s="15" t="s">
        <v>42</v>
      </c>
      <c r="H42" s="14">
        <v>6</v>
      </c>
      <c r="I42" s="15" t="s">
        <v>178</v>
      </c>
      <c r="J42" s="13"/>
      <c r="K42" s="13"/>
      <c r="L42" s="15"/>
      <c r="M42" s="14"/>
      <c r="N42" s="14"/>
      <c r="O42" s="13"/>
      <c r="P42" s="13"/>
      <c r="Q42" s="13"/>
      <c r="R42" s="16">
        <f t="shared" si="1"/>
        <v>9</v>
      </c>
    </row>
    <row r="43" spans="1:19">
      <c r="A43" s="13">
        <v>38</v>
      </c>
      <c r="B43" s="22" t="s">
        <v>239</v>
      </c>
      <c r="C43" s="22" t="s">
        <v>227</v>
      </c>
      <c r="D43" s="26">
        <v>564</v>
      </c>
      <c r="E43" s="37">
        <v>37231</v>
      </c>
      <c r="F43" s="13"/>
      <c r="G43" s="15"/>
      <c r="H43" s="14">
        <v>4</v>
      </c>
      <c r="I43" s="15" t="s">
        <v>178</v>
      </c>
      <c r="J43" s="13">
        <v>4</v>
      </c>
      <c r="K43" s="13"/>
      <c r="L43" s="15"/>
      <c r="M43" s="14"/>
      <c r="N43" s="14"/>
      <c r="O43" s="13"/>
      <c r="P43" s="13"/>
      <c r="Q43" s="13"/>
      <c r="R43" s="16">
        <f t="shared" si="1"/>
        <v>8</v>
      </c>
    </row>
    <row r="44" spans="1:19">
      <c r="A44" s="13">
        <v>39</v>
      </c>
      <c r="B44" s="22" t="s">
        <v>243</v>
      </c>
      <c r="C44" s="23" t="s">
        <v>36</v>
      </c>
      <c r="D44" s="25">
        <v>955</v>
      </c>
      <c r="E44" s="37">
        <v>36715</v>
      </c>
      <c r="F44" s="13"/>
      <c r="G44" s="15"/>
      <c r="H44" s="14">
        <v>6</v>
      </c>
      <c r="I44" s="15" t="s">
        <v>178</v>
      </c>
      <c r="J44" s="13">
        <v>2</v>
      </c>
      <c r="K44" s="13"/>
      <c r="L44" s="15"/>
      <c r="M44" s="14"/>
      <c r="N44" s="14"/>
      <c r="O44" s="13"/>
      <c r="P44" s="13"/>
      <c r="Q44" s="13"/>
      <c r="R44" s="16">
        <f t="shared" si="1"/>
        <v>8</v>
      </c>
    </row>
    <row r="45" spans="1:19">
      <c r="A45" s="13">
        <v>40</v>
      </c>
      <c r="B45" s="12" t="s">
        <v>190</v>
      </c>
      <c r="C45" s="22" t="s">
        <v>97</v>
      </c>
      <c r="D45" s="26">
        <v>1402</v>
      </c>
      <c r="E45" s="37">
        <v>37734</v>
      </c>
      <c r="F45" s="13">
        <v>4</v>
      </c>
      <c r="G45" s="15" t="s">
        <v>178</v>
      </c>
      <c r="H45" s="14">
        <v>4</v>
      </c>
      <c r="I45" s="15" t="s">
        <v>178</v>
      </c>
      <c r="J45" s="13"/>
      <c r="K45" s="13"/>
      <c r="L45" s="15"/>
      <c r="M45" s="14"/>
      <c r="N45" s="14"/>
      <c r="O45" s="13"/>
      <c r="P45" s="13"/>
      <c r="Q45" s="13"/>
      <c r="R45" s="16">
        <f t="shared" si="1"/>
        <v>8</v>
      </c>
    </row>
    <row r="46" spans="1:19">
      <c r="A46" s="13">
        <v>41</v>
      </c>
      <c r="B46" s="12" t="s">
        <v>83</v>
      </c>
      <c r="C46" s="23" t="s">
        <v>36</v>
      </c>
      <c r="D46" s="25">
        <v>955</v>
      </c>
      <c r="E46" s="37">
        <v>37286</v>
      </c>
      <c r="F46" s="13">
        <v>8</v>
      </c>
      <c r="G46" s="15" t="s">
        <v>42</v>
      </c>
      <c r="H46" s="14"/>
      <c r="I46" s="15"/>
      <c r="J46" s="13"/>
      <c r="K46" s="13"/>
      <c r="L46" s="15"/>
      <c r="M46" s="14"/>
      <c r="N46" s="14"/>
      <c r="O46" s="13"/>
      <c r="P46" s="13"/>
      <c r="Q46" s="13"/>
      <c r="R46" s="16">
        <f t="shared" si="1"/>
        <v>8</v>
      </c>
    </row>
    <row r="47" spans="1:19">
      <c r="A47" s="13">
        <v>42</v>
      </c>
      <c r="B47" s="22" t="s">
        <v>123</v>
      </c>
      <c r="C47" s="21" t="s">
        <v>46</v>
      </c>
      <c r="D47" s="13">
        <v>3088</v>
      </c>
      <c r="E47" s="37">
        <v>37983</v>
      </c>
      <c r="F47" s="13">
        <v>6</v>
      </c>
      <c r="G47" s="15" t="s">
        <v>178</v>
      </c>
      <c r="H47" s="14">
        <v>1</v>
      </c>
      <c r="I47" s="15" t="s">
        <v>178</v>
      </c>
      <c r="J47" s="13"/>
      <c r="K47" s="13"/>
      <c r="L47" s="15"/>
      <c r="M47" s="14"/>
      <c r="N47" s="14"/>
      <c r="O47" s="13"/>
      <c r="P47" s="13"/>
      <c r="Q47" s="13"/>
      <c r="R47" s="16">
        <f t="shared" si="1"/>
        <v>7</v>
      </c>
    </row>
    <row r="48" spans="1:19">
      <c r="A48" s="13">
        <v>43</v>
      </c>
      <c r="B48" s="12" t="s">
        <v>127</v>
      </c>
      <c r="C48" s="22" t="s">
        <v>113</v>
      </c>
      <c r="D48" s="26">
        <v>328</v>
      </c>
      <c r="E48" s="37">
        <v>37115</v>
      </c>
      <c r="F48" s="13">
        <v>1</v>
      </c>
      <c r="G48" s="15" t="s">
        <v>42</v>
      </c>
      <c r="H48" s="14">
        <v>3</v>
      </c>
      <c r="I48" s="15" t="s">
        <v>178</v>
      </c>
      <c r="J48" s="13">
        <v>2</v>
      </c>
      <c r="K48" s="13"/>
      <c r="L48" s="15"/>
      <c r="M48" s="14"/>
      <c r="N48" s="14"/>
      <c r="O48" s="13"/>
      <c r="P48" s="13"/>
      <c r="Q48" s="13"/>
      <c r="R48" s="16">
        <f t="shared" si="1"/>
        <v>6</v>
      </c>
      <c r="S48" s="24"/>
    </row>
    <row r="49" spans="1:22">
      <c r="A49" s="13">
        <v>44</v>
      </c>
      <c r="B49" s="12" t="s">
        <v>188</v>
      </c>
      <c r="C49" s="22" t="s">
        <v>29</v>
      </c>
      <c r="D49" s="26">
        <v>749</v>
      </c>
      <c r="E49" s="37">
        <v>37748</v>
      </c>
      <c r="F49" s="13">
        <v>2</v>
      </c>
      <c r="G49" s="15" t="s">
        <v>178</v>
      </c>
      <c r="H49" s="14">
        <v>4</v>
      </c>
      <c r="I49" s="15" t="s">
        <v>178</v>
      </c>
      <c r="J49" s="13"/>
      <c r="K49" s="13"/>
      <c r="L49" s="15"/>
      <c r="M49" s="14"/>
      <c r="N49" s="14"/>
      <c r="O49" s="13"/>
      <c r="P49" s="13"/>
      <c r="Q49" s="13"/>
      <c r="R49" s="16">
        <f t="shared" si="1"/>
        <v>6</v>
      </c>
    </row>
    <row r="50" spans="1:22">
      <c r="A50" s="13">
        <v>45</v>
      </c>
      <c r="B50" s="12" t="s">
        <v>160</v>
      </c>
      <c r="C50" s="23" t="s">
        <v>152</v>
      </c>
      <c r="D50" s="25">
        <v>815</v>
      </c>
      <c r="E50" s="37">
        <v>36861</v>
      </c>
      <c r="F50" s="13">
        <v>6</v>
      </c>
      <c r="G50" s="15" t="s">
        <v>42</v>
      </c>
      <c r="H50" s="14"/>
      <c r="I50" s="15"/>
      <c r="J50" s="13"/>
      <c r="K50" s="13"/>
      <c r="L50" s="15"/>
      <c r="M50" s="14"/>
      <c r="N50" s="14"/>
      <c r="O50" s="13"/>
      <c r="P50" s="13"/>
      <c r="Q50" s="13"/>
      <c r="R50" s="16">
        <f t="shared" si="1"/>
        <v>6</v>
      </c>
      <c r="T50" s="24"/>
      <c r="U50" s="24"/>
      <c r="V50" s="24"/>
    </row>
    <row r="51" spans="1:22">
      <c r="A51" s="13">
        <v>46</v>
      </c>
      <c r="B51" s="12" t="s">
        <v>41</v>
      </c>
      <c r="C51" s="21" t="s">
        <v>43</v>
      </c>
      <c r="D51" s="13">
        <v>3193</v>
      </c>
      <c r="E51" s="37">
        <v>37054</v>
      </c>
      <c r="F51" s="13">
        <v>6</v>
      </c>
      <c r="G51" s="15" t="s">
        <v>42</v>
      </c>
      <c r="H51" s="14"/>
      <c r="I51" s="15"/>
      <c r="J51" s="13"/>
      <c r="K51" s="13"/>
      <c r="L51" s="15"/>
      <c r="M51" s="14"/>
      <c r="N51" s="14"/>
      <c r="O51" s="13"/>
      <c r="P51" s="13"/>
      <c r="Q51" s="13"/>
      <c r="R51" s="16">
        <f t="shared" si="1"/>
        <v>6</v>
      </c>
    </row>
    <row r="52" spans="1:22">
      <c r="A52" s="13">
        <v>47</v>
      </c>
      <c r="B52" s="12" t="s">
        <v>56</v>
      </c>
      <c r="C52" s="21" t="s">
        <v>46</v>
      </c>
      <c r="D52" s="13">
        <v>3088</v>
      </c>
      <c r="E52" s="37">
        <v>37206</v>
      </c>
      <c r="F52" s="13">
        <v>6</v>
      </c>
      <c r="G52" s="15" t="s">
        <v>178</v>
      </c>
      <c r="H52" s="14"/>
      <c r="I52" s="15"/>
      <c r="J52" s="13"/>
      <c r="K52" s="13"/>
      <c r="L52" s="15"/>
      <c r="M52" s="14"/>
      <c r="N52" s="14"/>
      <c r="O52" s="13"/>
      <c r="P52" s="13"/>
      <c r="Q52" s="13"/>
      <c r="R52" s="16">
        <f t="shared" si="1"/>
        <v>6</v>
      </c>
      <c r="S52" s="24"/>
    </row>
    <row r="53" spans="1:22">
      <c r="A53" s="13">
        <v>48</v>
      </c>
      <c r="B53" s="22" t="s">
        <v>199</v>
      </c>
      <c r="C53" s="21" t="s">
        <v>196</v>
      </c>
      <c r="D53" s="21">
        <v>2379</v>
      </c>
      <c r="E53" s="37">
        <v>36817</v>
      </c>
      <c r="F53" s="13">
        <v>6</v>
      </c>
      <c r="G53" s="15" t="s">
        <v>178</v>
      </c>
      <c r="H53" s="14"/>
      <c r="I53" s="15"/>
      <c r="J53" s="13"/>
      <c r="K53" s="13"/>
      <c r="L53" s="15"/>
      <c r="M53" s="14"/>
      <c r="N53" s="14"/>
      <c r="O53" s="13"/>
      <c r="P53" s="13"/>
      <c r="Q53" s="13"/>
      <c r="R53" s="16">
        <f t="shared" si="1"/>
        <v>6</v>
      </c>
    </row>
    <row r="54" spans="1:22">
      <c r="A54" s="13">
        <v>49</v>
      </c>
      <c r="B54" s="12" t="s">
        <v>64</v>
      </c>
      <c r="C54" s="23" t="s">
        <v>32</v>
      </c>
      <c r="D54" s="25">
        <v>376</v>
      </c>
      <c r="E54" s="37">
        <v>36459</v>
      </c>
      <c r="F54" s="13">
        <v>6</v>
      </c>
      <c r="G54" s="15" t="s">
        <v>178</v>
      </c>
      <c r="H54" s="14"/>
      <c r="I54" s="15"/>
      <c r="J54" s="13"/>
      <c r="K54" s="13"/>
      <c r="L54" s="15"/>
      <c r="M54" s="14"/>
      <c r="N54" s="14"/>
      <c r="O54" s="13"/>
      <c r="P54" s="13"/>
      <c r="Q54" s="13"/>
      <c r="R54" s="16">
        <f t="shared" si="1"/>
        <v>6</v>
      </c>
    </row>
    <row r="55" spans="1:22">
      <c r="A55" s="13">
        <v>50</v>
      </c>
      <c r="B55" s="12" t="s">
        <v>193</v>
      </c>
      <c r="C55" s="23" t="s">
        <v>186</v>
      </c>
      <c r="D55" s="25">
        <v>634</v>
      </c>
      <c r="E55" s="37">
        <v>37772</v>
      </c>
      <c r="F55" s="13">
        <v>1</v>
      </c>
      <c r="G55" s="15" t="s">
        <v>178</v>
      </c>
      <c r="H55" s="14">
        <v>4</v>
      </c>
      <c r="I55" s="15" t="s">
        <v>178</v>
      </c>
      <c r="J55" s="13"/>
      <c r="K55" s="13"/>
      <c r="L55" s="15"/>
      <c r="M55" s="14"/>
      <c r="N55" s="14"/>
      <c r="O55" s="13"/>
      <c r="P55" s="13"/>
      <c r="Q55" s="13"/>
      <c r="R55" s="16">
        <f t="shared" si="1"/>
        <v>5</v>
      </c>
      <c r="T55" s="24"/>
      <c r="U55" s="24"/>
      <c r="V55" s="24"/>
    </row>
    <row r="56" spans="1:22">
      <c r="A56" s="13">
        <v>51</v>
      </c>
      <c r="B56" s="22" t="s">
        <v>238</v>
      </c>
      <c r="C56" s="23" t="s">
        <v>103</v>
      </c>
      <c r="D56" s="23">
        <v>2938</v>
      </c>
      <c r="E56" s="37">
        <v>36275</v>
      </c>
      <c r="F56" s="13"/>
      <c r="G56" s="15"/>
      <c r="H56" s="14">
        <v>4</v>
      </c>
      <c r="I56" s="15" t="s">
        <v>178</v>
      </c>
      <c r="J56" s="13"/>
      <c r="K56" s="13"/>
      <c r="L56" s="15"/>
      <c r="M56" s="14"/>
      <c r="N56" s="14"/>
      <c r="O56" s="13"/>
      <c r="P56" s="13"/>
      <c r="Q56" s="13"/>
      <c r="R56" s="16">
        <f t="shared" si="1"/>
        <v>4</v>
      </c>
    </row>
    <row r="57" spans="1:22">
      <c r="A57" s="13">
        <v>52</v>
      </c>
      <c r="B57" s="22" t="s">
        <v>240</v>
      </c>
      <c r="C57" s="23" t="s">
        <v>38</v>
      </c>
      <c r="D57" s="25">
        <v>3051</v>
      </c>
      <c r="E57" s="37">
        <v>36409</v>
      </c>
      <c r="F57" s="13"/>
      <c r="G57" s="15"/>
      <c r="H57" s="14">
        <v>4</v>
      </c>
      <c r="I57" s="15" t="s">
        <v>178</v>
      </c>
      <c r="J57" s="13"/>
      <c r="K57" s="13"/>
      <c r="L57" s="15"/>
      <c r="M57" s="14"/>
      <c r="N57" s="14"/>
      <c r="O57" s="13"/>
      <c r="P57" s="13"/>
      <c r="Q57" s="13"/>
      <c r="R57" s="16">
        <f t="shared" si="1"/>
        <v>4</v>
      </c>
    </row>
    <row r="58" spans="1:22">
      <c r="A58" s="13">
        <v>53</v>
      </c>
      <c r="B58" s="12" t="s">
        <v>195</v>
      </c>
      <c r="C58" s="21" t="s">
        <v>196</v>
      </c>
      <c r="D58" s="21">
        <v>2379</v>
      </c>
      <c r="E58" s="37">
        <v>37537</v>
      </c>
      <c r="F58" s="13">
        <v>4</v>
      </c>
      <c r="G58" s="15" t="s">
        <v>178</v>
      </c>
      <c r="H58" s="14"/>
      <c r="I58" s="15"/>
      <c r="J58" s="13"/>
      <c r="K58" s="13"/>
      <c r="L58" s="15"/>
      <c r="M58" s="14"/>
      <c r="N58" s="14"/>
      <c r="O58" s="13"/>
      <c r="P58" s="13"/>
      <c r="Q58" s="13"/>
      <c r="R58" s="16">
        <f t="shared" si="1"/>
        <v>4</v>
      </c>
    </row>
    <row r="59" spans="1:22">
      <c r="A59" s="13">
        <v>54</v>
      </c>
      <c r="B59" s="22" t="s">
        <v>99</v>
      </c>
      <c r="C59" s="22" t="s">
        <v>97</v>
      </c>
      <c r="D59" s="26">
        <v>1402</v>
      </c>
      <c r="E59" s="37">
        <v>37551</v>
      </c>
      <c r="F59" s="13">
        <v>4</v>
      </c>
      <c r="G59" s="15" t="s">
        <v>178</v>
      </c>
      <c r="H59" s="14"/>
      <c r="I59" s="15"/>
      <c r="J59" s="13"/>
      <c r="K59" s="13"/>
      <c r="L59" s="15"/>
      <c r="M59" s="14"/>
      <c r="N59" s="14"/>
      <c r="O59" s="13"/>
      <c r="P59" s="13"/>
      <c r="Q59" s="13"/>
      <c r="R59" s="16">
        <f t="shared" si="1"/>
        <v>4</v>
      </c>
    </row>
    <row r="60" spans="1:22">
      <c r="A60" s="13">
        <v>55</v>
      </c>
      <c r="B60" s="22" t="s">
        <v>138</v>
      </c>
      <c r="C60" s="23" t="s">
        <v>117</v>
      </c>
      <c r="D60" s="25">
        <v>3054</v>
      </c>
      <c r="E60" s="37">
        <v>36213</v>
      </c>
      <c r="F60" s="13">
        <v>3</v>
      </c>
      <c r="G60" s="15" t="s">
        <v>178</v>
      </c>
      <c r="H60" s="13"/>
      <c r="I60" s="15"/>
      <c r="J60" s="13"/>
      <c r="K60" s="13"/>
      <c r="L60" s="15"/>
      <c r="M60" s="13"/>
      <c r="N60" s="14"/>
      <c r="O60" s="13"/>
      <c r="P60" s="13"/>
      <c r="Q60" s="13"/>
      <c r="R60" s="16">
        <f t="shared" si="1"/>
        <v>3</v>
      </c>
    </row>
    <row r="61" spans="1:22">
      <c r="A61" s="13">
        <v>56</v>
      </c>
      <c r="B61" s="12" t="s">
        <v>206</v>
      </c>
      <c r="C61" s="22" t="s">
        <v>128</v>
      </c>
      <c r="D61" s="26">
        <v>2104</v>
      </c>
      <c r="E61" s="37">
        <v>37399</v>
      </c>
      <c r="F61" s="13"/>
      <c r="G61" s="15"/>
      <c r="H61" s="13">
        <v>2</v>
      </c>
      <c r="I61" s="15" t="s">
        <v>42</v>
      </c>
      <c r="J61" s="13"/>
      <c r="K61" s="13"/>
      <c r="L61" s="15"/>
      <c r="M61" s="13"/>
      <c r="N61" s="14"/>
      <c r="O61" s="13"/>
      <c r="P61" s="13"/>
      <c r="Q61" s="13"/>
      <c r="R61" s="16">
        <f t="shared" si="1"/>
        <v>2</v>
      </c>
    </row>
    <row r="62" spans="1:22">
      <c r="A62" s="13">
        <v>57</v>
      </c>
      <c r="B62" s="22" t="s">
        <v>162</v>
      </c>
      <c r="C62" s="21" t="s">
        <v>43</v>
      </c>
      <c r="D62" s="13">
        <v>3193</v>
      </c>
      <c r="E62" s="37">
        <v>37909</v>
      </c>
      <c r="F62" s="13">
        <v>1</v>
      </c>
      <c r="G62" s="15" t="s">
        <v>42</v>
      </c>
      <c r="H62" s="13">
        <v>1</v>
      </c>
      <c r="I62" s="15" t="s">
        <v>42</v>
      </c>
      <c r="J62" s="13"/>
      <c r="K62" s="13"/>
      <c r="L62" s="15"/>
      <c r="M62" s="13"/>
      <c r="N62" s="14"/>
      <c r="O62" s="13"/>
      <c r="P62" s="13"/>
      <c r="Q62" s="13"/>
      <c r="R62" s="16">
        <f t="shared" si="1"/>
        <v>2</v>
      </c>
    </row>
    <row r="63" spans="1:22">
      <c r="A63" s="13">
        <v>58</v>
      </c>
      <c r="B63" s="12" t="s">
        <v>200</v>
      </c>
      <c r="C63" s="21" t="s">
        <v>122</v>
      </c>
      <c r="D63" s="21">
        <v>2695</v>
      </c>
      <c r="E63" s="37">
        <v>36462</v>
      </c>
      <c r="F63" s="13">
        <v>1</v>
      </c>
      <c r="G63" s="15" t="s">
        <v>178</v>
      </c>
      <c r="H63" s="13">
        <v>1</v>
      </c>
      <c r="I63" s="15" t="s">
        <v>178</v>
      </c>
      <c r="J63" s="13"/>
      <c r="K63" s="13"/>
      <c r="L63" s="15"/>
      <c r="M63" s="13"/>
      <c r="N63" s="14"/>
      <c r="O63" s="13"/>
      <c r="P63" s="13"/>
      <c r="Q63" s="13"/>
      <c r="R63" s="16">
        <f t="shared" si="1"/>
        <v>2</v>
      </c>
      <c r="T63" s="24"/>
      <c r="U63" s="24"/>
      <c r="V63" s="24"/>
    </row>
    <row r="64" spans="1:22">
      <c r="A64" s="13">
        <v>59</v>
      </c>
      <c r="B64" s="12" t="s">
        <v>201</v>
      </c>
      <c r="C64" s="20" t="s">
        <v>122</v>
      </c>
      <c r="D64" s="20">
        <v>2695</v>
      </c>
      <c r="E64" s="37">
        <v>36462</v>
      </c>
      <c r="F64" s="13">
        <v>1</v>
      </c>
      <c r="G64" s="15" t="s">
        <v>178</v>
      </c>
      <c r="H64" s="14">
        <v>1</v>
      </c>
      <c r="I64" s="15" t="s">
        <v>178</v>
      </c>
      <c r="J64" s="16"/>
      <c r="K64" s="13"/>
      <c r="L64" s="15"/>
      <c r="M64" s="14"/>
      <c r="N64" s="14"/>
      <c r="O64" s="13"/>
      <c r="P64" s="13"/>
      <c r="Q64" s="13"/>
      <c r="R64" s="16">
        <f t="shared" si="1"/>
        <v>2</v>
      </c>
      <c r="T64" s="24"/>
      <c r="U64" s="24"/>
      <c r="V64" s="24"/>
    </row>
    <row r="65" spans="1:22">
      <c r="A65" s="13">
        <v>60</v>
      </c>
      <c r="B65" s="22" t="s">
        <v>246</v>
      </c>
      <c r="C65" s="21" t="s">
        <v>223</v>
      </c>
      <c r="D65" s="13">
        <v>2523</v>
      </c>
      <c r="E65" s="37">
        <v>36475</v>
      </c>
      <c r="F65" s="13"/>
      <c r="G65" s="15"/>
      <c r="H65" s="14">
        <v>1</v>
      </c>
      <c r="I65" s="15" t="s">
        <v>178</v>
      </c>
      <c r="J65" s="16"/>
      <c r="K65" s="13"/>
      <c r="L65" s="15"/>
      <c r="M65" s="14"/>
      <c r="N65" s="14"/>
      <c r="O65" s="13"/>
      <c r="P65" s="13"/>
      <c r="Q65" s="13"/>
      <c r="R65" s="16">
        <f t="shared" si="1"/>
        <v>1</v>
      </c>
    </row>
    <row r="66" spans="1:22">
      <c r="A66" s="13">
        <v>61</v>
      </c>
      <c r="B66" s="22" t="s">
        <v>247</v>
      </c>
      <c r="C66" s="23" t="s">
        <v>38</v>
      </c>
      <c r="D66" s="25">
        <v>3051</v>
      </c>
      <c r="E66" s="37">
        <v>37865</v>
      </c>
      <c r="F66" s="13"/>
      <c r="G66" s="15"/>
      <c r="H66" s="14">
        <v>1</v>
      </c>
      <c r="I66" s="15" t="s">
        <v>178</v>
      </c>
      <c r="J66" s="16"/>
      <c r="K66" s="13"/>
      <c r="L66" s="15"/>
      <c r="M66" s="14"/>
      <c r="N66" s="14"/>
      <c r="O66" s="13"/>
      <c r="P66" s="13"/>
      <c r="Q66" s="13"/>
      <c r="R66" s="16">
        <f t="shared" si="1"/>
        <v>1</v>
      </c>
    </row>
    <row r="67" spans="1:22">
      <c r="A67" s="13">
        <v>62</v>
      </c>
      <c r="B67" s="22" t="s">
        <v>248</v>
      </c>
      <c r="C67" s="22" t="s">
        <v>38</v>
      </c>
      <c r="D67" s="26">
        <v>3051</v>
      </c>
      <c r="E67" s="37">
        <v>37804</v>
      </c>
      <c r="F67" s="13"/>
      <c r="G67" s="15"/>
      <c r="H67" s="14">
        <v>1</v>
      </c>
      <c r="I67" s="15" t="s">
        <v>178</v>
      </c>
      <c r="J67" s="16"/>
      <c r="K67" s="13"/>
      <c r="L67" s="15"/>
      <c r="M67" s="14"/>
      <c r="N67" s="14"/>
      <c r="O67" s="13"/>
      <c r="P67" s="13"/>
      <c r="Q67" s="13"/>
      <c r="R67" s="16">
        <f t="shared" si="1"/>
        <v>1</v>
      </c>
    </row>
    <row r="68" spans="1:22">
      <c r="A68" s="13">
        <v>63</v>
      </c>
      <c r="B68" s="12" t="s">
        <v>234</v>
      </c>
      <c r="C68" s="23" t="s">
        <v>103</v>
      </c>
      <c r="D68" s="23">
        <v>2938</v>
      </c>
      <c r="E68" s="37">
        <v>37778</v>
      </c>
      <c r="F68" s="13"/>
      <c r="G68" s="15"/>
      <c r="H68" s="14">
        <v>1</v>
      </c>
      <c r="I68" s="15" t="s">
        <v>178</v>
      </c>
      <c r="J68" s="16"/>
      <c r="K68" s="13"/>
      <c r="L68" s="15"/>
      <c r="M68" s="14"/>
      <c r="N68" s="14"/>
      <c r="O68" s="13"/>
      <c r="P68" s="13"/>
      <c r="Q68" s="13"/>
      <c r="R68" s="16">
        <f t="shared" si="1"/>
        <v>1</v>
      </c>
    </row>
    <row r="69" spans="1:22">
      <c r="A69" s="13">
        <v>64</v>
      </c>
      <c r="B69" s="12" t="s">
        <v>249</v>
      </c>
      <c r="C69" s="23" t="s">
        <v>74</v>
      </c>
      <c r="D69" s="25">
        <v>437</v>
      </c>
      <c r="E69" s="37">
        <v>36567</v>
      </c>
      <c r="F69" s="13"/>
      <c r="G69" s="15"/>
      <c r="H69" s="14">
        <v>1</v>
      </c>
      <c r="I69" s="15" t="s">
        <v>178</v>
      </c>
      <c r="J69" s="16"/>
      <c r="K69" s="13"/>
      <c r="L69" s="15"/>
      <c r="M69" s="14"/>
      <c r="N69" s="15"/>
      <c r="O69" s="13"/>
      <c r="P69" s="13"/>
      <c r="Q69" s="13"/>
      <c r="R69" s="16">
        <f t="shared" si="1"/>
        <v>1</v>
      </c>
    </row>
    <row r="70" spans="1:22" s="24" customFormat="1">
      <c r="A70" s="13">
        <v>65</v>
      </c>
      <c r="B70" s="12" t="s">
        <v>191</v>
      </c>
      <c r="C70" s="23" t="s">
        <v>29</v>
      </c>
      <c r="D70" s="25">
        <v>749</v>
      </c>
      <c r="E70" s="37">
        <v>37435</v>
      </c>
      <c r="F70" s="13"/>
      <c r="G70" s="15"/>
      <c r="H70" s="14">
        <v>1</v>
      </c>
      <c r="I70" s="15" t="s">
        <v>178</v>
      </c>
      <c r="J70" s="16"/>
      <c r="K70" s="13"/>
      <c r="L70" s="15"/>
      <c r="M70" s="14"/>
      <c r="N70" s="15"/>
      <c r="O70" s="13"/>
      <c r="P70" s="13"/>
      <c r="Q70" s="13"/>
      <c r="R70" s="16">
        <f t="shared" ref="R70:R74" si="2">+F70+H70+J70+K70+M70-O70+P70+Q70</f>
        <v>1</v>
      </c>
      <c r="S70" s="4"/>
      <c r="T70" s="4"/>
      <c r="U70" s="4"/>
      <c r="V70" s="4"/>
    </row>
    <row r="71" spans="1:22" s="24" customFormat="1">
      <c r="A71" s="13">
        <v>66</v>
      </c>
      <c r="B71" s="22" t="s">
        <v>116</v>
      </c>
      <c r="C71" s="20" t="s">
        <v>43</v>
      </c>
      <c r="D71" s="16">
        <v>3193</v>
      </c>
      <c r="E71" s="37">
        <v>36368</v>
      </c>
      <c r="F71" s="13">
        <v>1</v>
      </c>
      <c r="G71" s="15" t="s">
        <v>42</v>
      </c>
      <c r="H71" s="14"/>
      <c r="I71" s="15"/>
      <c r="J71" s="16"/>
      <c r="K71" s="13"/>
      <c r="L71" s="15"/>
      <c r="M71" s="14"/>
      <c r="N71" s="15"/>
      <c r="O71" s="13"/>
      <c r="P71" s="13"/>
      <c r="Q71" s="13"/>
      <c r="R71" s="16">
        <f t="shared" si="2"/>
        <v>1</v>
      </c>
      <c r="S71" s="4"/>
      <c r="T71" s="4"/>
      <c r="U71" s="4"/>
      <c r="V71" s="4"/>
    </row>
    <row r="72" spans="1:22" s="24" customFormat="1">
      <c r="A72" s="13">
        <v>67</v>
      </c>
      <c r="B72" s="12" t="s">
        <v>189</v>
      </c>
      <c r="C72" s="23" t="s">
        <v>29</v>
      </c>
      <c r="D72" s="25">
        <v>749</v>
      </c>
      <c r="E72" s="37">
        <v>37718</v>
      </c>
      <c r="F72" s="13">
        <v>1</v>
      </c>
      <c r="G72" s="15" t="s">
        <v>178</v>
      </c>
      <c r="H72" s="14"/>
      <c r="I72" s="15"/>
      <c r="J72" s="16"/>
      <c r="K72" s="13"/>
      <c r="L72" s="15"/>
      <c r="M72" s="14"/>
      <c r="N72" s="15"/>
      <c r="O72" s="13"/>
      <c r="P72" s="13"/>
      <c r="Q72" s="13"/>
      <c r="R72" s="16">
        <f t="shared" si="2"/>
        <v>1</v>
      </c>
      <c r="S72" s="4"/>
    </row>
    <row r="73" spans="1:22" s="24" customFormat="1">
      <c r="A73" s="13">
        <v>68</v>
      </c>
      <c r="B73" s="12" t="s">
        <v>202</v>
      </c>
      <c r="C73" s="20" t="s">
        <v>122</v>
      </c>
      <c r="D73" s="20">
        <v>2695</v>
      </c>
      <c r="E73" s="37">
        <v>37842</v>
      </c>
      <c r="F73" s="13">
        <v>1</v>
      </c>
      <c r="G73" s="15" t="s">
        <v>178</v>
      </c>
      <c r="H73" s="14"/>
      <c r="I73" s="15"/>
      <c r="J73" s="16"/>
      <c r="K73" s="13"/>
      <c r="L73" s="15"/>
      <c r="M73" s="14"/>
      <c r="N73" s="15"/>
      <c r="O73" s="13"/>
      <c r="P73" s="13"/>
      <c r="Q73" s="13"/>
      <c r="R73" s="16">
        <f t="shared" si="2"/>
        <v>1</v>
      </c>
      <c r="S73" s="4"/>
      <c r="T73" s="4"/>
      <c r="U73" s="4"/>
      <c r="V73" s="4"/>
    </row>
    <row r="74" spans="1:22">
      <c r="A74" s="13">
        <v>69</v>
      </c>
      <c r="B74" s="12" t="s">
        <v>194</v>
      </c>
      <c r="C74" s="20" t="s">
        <v>122</v>
      </c>
      <c r="D74" s="20">
        <v>2695</v>
      </c>
      <c r="E74" s="37">
        <v>37949</v>
      </c>
      <c r="F74" s="13">
        <v>1</v>
      </c>
      <c r="G74" s="15" t="s">
        <v>178</v>
      </c>
      <c r="H74" s="14"/>
      <c r="I74" s="15"/>
      <c r="J74" s="16"/>
      <c r="K74" s="13"/>
      <c r="L74" s="15"/>
      <c r="M74" s="14"/>
      <c r="N74" s="15"/>
      <c r="O74" s="13"/>
      <c r="P74" s="13"/>
      <c r="Q74" s="13"/>
      <c r="R74" s="16">
        <f t="shared" si="2"/>
        <v>1</v>
      </c>
    </row>
    <row r="75" spans="1:22" ht="12.7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1:22" ht="18">
      <c r="A76" s="63" t="s">
        <v>17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5"/>
    </row>
    <row r="77" spans="1:22">
      <c r="A77" s="28"/>
      <c r="B77" s="28" t="s">
        <v>14</v>
      </c>
      <c r="C77" s="34" t="s">
        <v>15</v>
      </c>
      <c r="D77" s="29" t="s">
        <v>58</v>
      </c>
      <c r="E77" s="36" t="s">
        <v>65</v>
      </c>
      <c r="F77" s="66">
        <v>1</v>
      </c>
      <c r="G77" s="67"/>
      <c r="H77" s="66">
        <v>2</v>
      </c>
      <c r="I77" s="67"/>
      <c r="J77" s="30">
        <v>3</v>
      </c>
      <c r="K77" s="66">
        <v>4</v>
      </c>
      <c r="L77" s="67"/>
      <c r="M77" s="66">
        <v>5</v>
      </c>
      <c r="N77" s="67"/>
      <c r="O77" s="29" t="s">
        <v>57</v>
      </c>
      <c r="P77" s="29">
        <v>6</v>
      </c>
      <c r="Q77" s="29" t="s">
        <v>12</v>
      </c>
      <c r="R77" s="30" t="s">
        <v>13</v>
      </c>
    </row>
    <row r="78" spans="1:22">
      <c r="A78" s="13">
        <v>1</v>
      </c>
      <c r="B78" s="22" t="s">
        <v>98</v>
      </c>
      <c r="C78" s="23" t="s">
        <v>74</v>
      </c>
      <c r="D78" s="25">
        <v>437</v>
      </c>
      <c r="E78" s="37">
        <v>37398</v>
      </c>
      <c r="F78" s="13">
        <v>16</v>
      </c>
      <c r="G78" s="15" t="s">
        <v>42</v>
      </c>
      <c r="H78" s="14">
        <v>20</v>
      </c>
      <c r="I78" s="15" t="s">
        <v>178</v>
      </c>
      <c r="J78" s="16">
        <v>40</v>
      </c>
      <c r="K78" s="13"/>
      <c r="L78" s="15"/>
      <c r="M78" s="14"/>
      <c r="N78" s="15"/>
      <c r="O78" s="13"/>
      <c r="P78" s="13"/>
      <c r="Q78" s="13">
        <v>9</v>
      </c>
      <c r="R78" s="16">
        <f t="shared" ref="R78:R109" si="3">+F78+H78+J78+K78+M78-O78+P78+Q78</f>
        <v>85</v>
      </c>
    </row>
    <row r="79" spans="1:22">
      <c r="A79" s="13">
        <v>2</v>
      </c>
      <c r="B79" s="12" t="s">
        <v>106</v>
      </c>
      <c r="C79" s="23" t="s">
        <v>36</v>
      </c>
      <c r="D79" s="25">
        <v>955</v>
      </c>
      <c r="E79" s="37">
        <v>38607</v>
      </c>
      <c r="F79" s="13">
        <v>8</v>
      </c>
      <c r="G79" s="15" t="s">
        <v>42</v>
      </c>
      <c r="H79" s="14">
        <v>12</v>
      </c>
      <c r="I79" s="15" t="s">
        <v>178</v>
      </c>
      <c r="J79" s="16">
        <v>32</v>
      </c>
      <c r="K79" s="13"/>
      <c r="L79" s="15"/>
      <c r="M79" s="14"/>
      <c r="N79" s="15"/>
      <c r="O79" s="13"/>
      <c r="P79" s="13"/>
      <c r="Q79" s="13"/>
      <c r="R79" s="16">
        <f t="shared" si="3"/>
        <v>52</v>
      </c>
      <c r="S79" s="24"/>
    </row>
    <row r="80" spans="1:22">
      <c r="A80" s="13">
        <v>3</v>
      </c>
      <c r="B80" s="12" t="s">
        <v>84</v>
      </c>
      <c r="C80" s="23" t="s">
        <v>74</v>
      </c>
      <c r="D80" s="25">
        <v>437</v>
      </c>
      <c r="E80" s="37">
        <v>37685</v>
      </c>
      <c r="F80" s="13">
        <v>12</v>
      </c>
      <c r="G80" s="15" t="s">
        <v>42</v>
      </c>
      <c r="H80" s="14"/>
      <c r="I80" s="15"/>
      <c r="J80" s="16">
        <v>24</v>
      </c>
      <c r="K80" s="13"/>
      <c r="L80" s="15"/>
      <c r="M80" s="14"/>
      <c r="N80" s="15"/>
      <c r="O80" s="13"/>
      <c r="P80" s="13"/>
      <c r="Q80" s="13">
        <v>9</v>
      </c>
      <c r="R80" s="16">
        <f t="shared" si="3"/>
        <v>45</v>
      </c>
    </row>
    <row r="81" spans="1:22">
      <c r="A81" s="13">
        <v>4</v>
      </c>
      <c r="B81" s="22" t="s">
        <v>34</v>
      </c>
      <c r="C81" s="23" t="s">
        <v>30</v>
      </c>
      <c r="D81" s="25">
        <v>550</v>
      </c>
      <c r="E81" s="37">
        <v>37638</v>
      </c>
      <c r="F81" s="13">
        <v>20</v>
      </c>
      <c r="G81" s="15" t="s">
        <v>42</v>
      </c>
      <c r="H81" s="14"/>
      <c r="I81" s="15"/>
      <c r="J81" s="16">
        <v>16</v>
      </c>
      <c r="K81" s="13"/>
      <c r="L81" s="15"/>
      <c r="M81" s="14"/>
      <c r="N81" s="15"/>
      <c r="O81" s="13"/>
      <c r="P81" s="13"/>
      <c r="Q81" s="13">
        <v>9</v>
      </c>
      <c r="R81" s="16">
        <f t="shared" si="3"/>
        <v>45</v>
      </c>
    </row>
    <row r="82" spans="1:22">
      <c r="A82" s="13">
        <v>5</v>
      </c>
      <c r="B82" s="22" t="s">
        <v>55</v>
      </c>
      <c r="C82" s="21" t="s">
        <v>43</v>
      </c>
      <c r="D82" s="13">
        <v>3193</v>
      </c>
      <c r="E82" s="38">
        <v>38010</v>
      </c>
      <c r="F82" s="13">
        <v>8</v>
      </c>
      <c r="G82" s="14" t="s">
        <v>42</v>
      </c>
      <c r="H82" s="13">
        <v>12</v>
      </c>
      <c r="I82" s="15" t="s">
        <v>42</v>
      </c>
      <c r="J82" s="13">
        <v>24</v>
      </c>
      <c r="K82" s="13"/>
      <c r="L82" s="14"/>
      <c r="M82" s="13"/>
      <c r="N82" s="14"/>
      <c r="O82" s="13"/>
      <c r="P82" s="13"/>
      <c r="Q82" s="13"/>
      <c r="R82" s="13">
        <f t="shared" si="3"/>
        <v>44</v>
      </c>
      <c r="S82" s="57"/>
    </row>
    <row r="83" spans="1:22">
      <c r="A83" s="13">
        <v>6</v>
      </c>
      <c r="B83" s="22" t="s">
        <v>134</v>
      </c>
      <c r="C83" s="22" t="s">
        <v>29</v>
      </c>
      <c r="D83" s="26">
        <v>749</v>
      </c>
      <c r="E83" s="37">
        <v>37873</v>
      </c>
      <c r="F83" s="13">
        <v>8</v>
      </c>
      <c r="G83" s="15" t="s">
        <v>178</v>
      </c>
      <c r="H83" s="14">
        <v>6</v>
      </c>
      <c r="I83" s="15" t="s">
        <v>178</v>
      </c>
      <c r="J83" s="16">
        <v>16</v>
      </c>
      <c r="K83" s="13"/>
      <c r="L83" s="15"/>
      <c r="M83" s="14"/>
      <c r="N83" s="15"/>
      <c r="O83" s="13"/>
      <c r="P83" s="13"/>
      <c r="Q83" s="13">
        <v>9</v>
      </c>
      <c r="R83" s="16">
        <f t="shared" si="3"/>
        <v>39</v>
      </c>
      <c r="S83" s="24"/>
      <c r="T83" s="24"/>
      <c r="U83" s="24"/>
      <c r="V83" s="24"/>
    </row>
    <row r="84" spans="1:22">
      <c r="A84" s="13">
        <v>7</v>
      </c>
      <c r="B84" s="12" t="s">
        <v>110</v>
      </c>
      <c r="C84" s="22" t="s">
        <v>38</v>
      </c>
      <c r="D84" s="26">
        <v>3051</v>
      </c>
      <c r="E84" s="38">
        <v>38044</v>
      </c>
      <c r="F84" s="13">
        <v>8</v>
      </c>
      <c r="G84" s="15" t="s">
        <v>178</v>
      </c>
      <c r="H84" s="14">
        <v>12</v>
      </c>
      <c r="I84" s="15" t="s">
        <v>178</v>
      </c>
      <c r="J84" s="16">
        <v>16</v>
      </c>
      <c r="K84" s="13"/>
      <c r="L84" s="15"/>
      <c r="M84" s="14"/>
      <c r="N84" s="15"/>
      <c r="O84" s="13"/>
      <c r="P84" s="13"/>
      <c r="Q84" s="13"/>
      <c r="R84" s="16">
        <f t="shared" si="3"/>
        <v>36</v>
      </c>
    </row>
    <row r="85" spans="1:22">
      <c r="A85" s="13">
        <v>8</v>
      </c>
      <c r="B85" s="22" t="s">
        <v>71</v>
      </c>
      <c r="C85" s="23" t="s">
        <v>30</v>
      </c>
      <c r="D85" s="25">
        <v>550</v>
      </c>
      <c r="E85" s="38">
        <v>37922</v>
      </c>
      <c r="F85" s="13">
        <v>8</v>
      </c>
      <c r="G85" s="15" t="s">
        <v>42</v>
      </c>
      <c r="H85" s="14">
        <v>20</v>
      </c>
      <c r="I85" s="15" t="s">
        <v>42</v>
      </c>
      <c r="J85" s="16"/>
      <c r="K85" s="13"/>
      <c r="L85" s="15"/>
      <c r="M85" s="14"/>
      <c r="N85" s="15"/>
      <c r="O85" s="13"/>
      <c r="P85" s="13"/>
      <c r="Q85" s="13">
        <v>6</v>
      </c>
      <c r="R85" s="16">
        <f t="shared" si="3"/>
        <v>34</v>
      </c>
    </row>
    <row r="86" spans="1:22">
      <c r="A86" s="13">
        <v>9</v>
      </c>
      <c r="B86" s="22" t="s">
        <v>107</v>
      </c>
      <c r="C86" s="23" t="s">
        <v>29</v>
      </c>
      <c r="D86" s="25">
        <v>749</v>
      </c>
      <c r="E86" s="37">
        <v>37689</v>
      </c>
      <c r="F86" s="13">
        <v>8</v>
      </c>
      <c r="G86" s="15" t="s">
        <v>178</v>
      </c>
      <c r="H86" s="14">
        <v>16</v>
      </c>
      <c r="I86" s="15" t="s">
        <v>178</v>
      </c>
      <c r="J86" s="16"/>
      <c r="K86" s="13"/>
      <c r="L86" s="15"/>
      <c r="M86" s="14"/>
      <c r="N86" s="15"/>
      <c r="O86" s="13"/>
      <c r="P86" s="13"/>
      <c r="Q86" s="13">
        <v>9</v>
      </c>
      <c r="R86" s="16">
        <f t="shared" si="3"/>
        <v>33</v>
      </c>
    </row>
    <row r="87" spans="1:22">
      <c r="A87" s="13">
        <v>10</v>
      </c>
      <c r="B87" s="12" t="s">
        <v>70</v>
      </c>
      <c r="C87" s="23" t="s">
        <v>74</v>
      </c>
      <c r="D87" s="25">
        <v>437</v>
      </c>
      <c r="E87" s="37">
        <v>37502</v>
      </c>
      <c r="F87" s="13">
        <v>6</v>
      </c>
      <c r="G87" s="15" t="s">
        <v>42</v>
      </c>
      <c r="H87" s="14">
        <v>8</v>
      </c>
      <c r="I87" s="15" t="s">
        <v>178</v>
      </c>
      <c r="J87" s="16">
        <v>12</v>
      </c>
      <c r="K87" s="13"/>
      <c r="L87" s="15"/>
      <c r="M87" s="14"/>
      <c r="N87" s="15"/>
      <c r="O87" s="13"/>
      <c r="P87" s="13"/>
      <c r="Q87" s="13">
        <v>3</v>
      </c>
      <c r="R87" s="16">
        <f t="shared" si="3"/>
        <v>29</v>
      </c>
    </row>
    <row r="88" spans="1:22">
      <c r="A88" s="13">
        <v>11</v>
      </c>
      <c r="B88" s="22" t="s">
        <v>31</v>
      </c>
      <c r="C88" s="23" t="s">
        <v>29</v>
      </c>
      <c r="D88" s="25">
        <v>749</v>
      </c>
      <c r="E88" s="38">
        <v>37361</v>
      </c>
      <c r="F88" s="13">
        <v>20</v>
      </c>
      <c r="G88" s="15" t="s">
        <v>178</v>
      </c>
      <c r="H88" s="14"/>
      <c r="I88" s="15"/>
      <c r="J88" s="16"/>
      <c r="K88" s="13"/>
      <c r="L88" s="15"/>
      <c r="M88" s="14"/>
      <c r="N88" s="15"/>
      <c r="O88" s="13"/>
      <c r="P88" s="13"/>
      <c r="Q88" s="13">
        <v>9</v>
      </c>
      <c r="R88" s="16">
        <f t="shared" si="3"/>
        <v>29</v>
      </c>
    </row>
    <row r="89" spans="1:22">
      <c r="A89" s="13">
        <v>12</v>
      </c>
      <c r="B89" s="22" t="s">
        <v>121</v>
      </c>
      <c r="C89" s="22" t="s">
        <v>36</v>
      </c>
      <c r="D89" s="26">
        <v>955</v>
      </c>
      <c r="E89" s="38">
        <v>37803</v>
      </c>
      <c r="F89" s="13">
        <v>6</v>
      </c>
      <c r="G89" s="15" t="s">
        <v>42</v>
      </c>
      <c r="H89" s="14">
        <v>8</v>
      </c>
      <c r="I89" s="15" t="s">
        <v>178</v>
      </c>
      <c r="J89" s="16">
        <v>8</v>
      </c>
      <c r="K89" s="13"/>
      <c r="L89" s="15"/>
      <c r="M89" s="14"/>
      <c r="N89" s="15"/>
      <c r="O89" s="13"/>
      <c r="P89" s="13"/>
      <c r="Q89" s="13">
        <v>6</v>
      </c>
      <c r="R89" s="16">
        <f t="shared" si="3"/>
        <v>28</v>
      </c>
      <c r="S89" s="24"/>
    </row>
    <row r="90" spans="1:22">
      <c r="A90" s="13">
        <v>13</v>
      </c>
      <c r="B90" s="22" t="s">
        <v>109</v>
      </c>
      <c r="C90" s="23" t="s">
        <v>97</v>
      </c>
      <c r="D90" s="25">
        <v>1402</v>
      </c>
      <c r="E90" s="37">
        <v>37325</v>
      </c>
      <c r="F90" s="13">
        <v>6</v>
      </c>
      <c r="G90" s="15" t="s">
        <v>178</v>
      </c>
      <c r="H90" s="14">
        <v>8</v>
      </c>
      <c r="I90" s="15" t="s">
        <v>178</v>
      </c>
      <c r="J90" s="16">
        <v>12</v>
      </c>
      <c r="K90" s="13"/>
      <c r="L90" s="15"/>
      <c r="M90" s="14"/>
      <c r="N90" s="15"/>
      <c r="O90" s="13"/>
      <c r="P90" s="13"/>
      <c r="Q90" s="13"/>
      <c r="R90" s="16">
        <f t="shared" si="3"/>
        <v>26</v>
      </c>
    </row>
    <row r="91" spans="1:22" s="24" customFormat="1">
      <c r="A91" s="13">
        <v>14</v>
      </c>
      <c r="B91" s="12" t="s">
        <v>104</v>
      </c>
      <c r="C91" s="21" t="s">
        <v>43</v>
      </c>
      <c r="D91" s="13">
        <v>3193</v>
      </c>
      <c r="E91" s="37">
        <v>37576</v>
      </c>
      <c r="F91" s="13"/>
      <c r="G91" s="15"/>
      <c r="H91" s="14">
        <v>8</v>
      </c>
      <c r="I91" s="15" t="s">
        <v>42</v>
      </c>
      <c r="J91" s="16">
        <v>16</v>
      </c>
      <c r="K91" s="13"/>
      <c r="L91" s="15"/>
      <c r="M91" s="14"/>
      <c r="N91" s="15"/>
      <c r="O91" s="13"/>
      <c r="P91" s="13"/>
      <c r="Q91" s="13"/>
      <c r="R91" s="16">
        <f t="shared" si="3"/>
        <v>24</v>
      </c>
      <c r="S91" s="4"/>
      <c r="T91" s="4"/>
      <c r="U91" s="4"/>
      <c r="V91" s="4"/>
    </row>
    <row r="92" spans="1:22">
      <c r="A92" s="13">
        <v>15</v>
      </c>
      <c r="B92" s="22" t="s">
        <v>111</v>
      </c>
      <c r="C92" s="23" t="s">
        <v>103</v>
      </c>
      <c r="D92" s="23">
        <v>2938</v>
      </c>
      <c r="E92" s="37">
        <v>37408</v>
      </c>
      <c r="F92" s="13">
        <v>6</v>
      </c>
      <c r="G92" s="15" t="s">
        <v>178</v>
      </c>
      <c r="H92" s="14">
        <v>6</v>
      </c>
      <c r="I92" s="15" t="s">
        <v>178</v>
      </c>
      <c r="J92" s="16">
        <v>12</v>
      </c>
      <c r="K92" s="13"/>
      <c r="L92" s="15"/>
      <c r="M92" s="14"/>
      <c r="N92" s="15"/>
      <c r="O92" s="13"/>
      <c r="P92" s="13"/>
      <c r="Q92" s="13"/>
      <c r="R92" s="16">
        <f t="shared" si="3"/>
        <v>24</v>
      </c>
    </row>
    <row r="93" spans="1:22">
      <c r="A93" s="13">
        <v>16</v>
      </c>
      <c r="B93" s="12" t="s">
        <v>129</v>
      </c>
      <c r="C93" s="20" t="s">
        <v>43</v>
      </c>
      <c r="D93" s="16">
        <v>3193</v>
      </c>
      <c r="E93" s="37">
        <v>38037</v>
      </c>
      <c r="F93" s="13">
        <v>6</v>
      </c>
      <c r="G93" s="15" t="s">
        <v>42</v>
      </c>
      <c r="H93" s="14">
        <v>16</v>
      </c>
      <c r="I93" s="15" t="s">
        <v>42</v>
      </c>
      <c r="J93" s="16"/>
      <c r="K93" s="13"/>
      <c r="L93" s="15"/>
      <c r="M93" s="14"/>
      <c r="N93" s="15"/>
      <c r="O93" s="13"/>
      <c r="P93" s="13"/>
      <c r="Q93" s="13"/>
      <c r="R93" s="16">
        <f t="shared" si="3"/>
        <v>22</v>
      </c>
    </row>
    <row r="94" spans="1:22">
      <c r="A94" s="13">
        <v>17</v>
      </c>
      <c r="B94" s="22" t="s">
        <v>79</v>
      </c>
      <c r="C94" s="23" t="s">
        <v>29</v>
      </c>
      <c r="D94" s="25">
        <v>749</v>
      </c>
      <c r="E94" s="37">
        <v>37390</v>
      </c>
      <c r="F94" s="13">
        <v>12</v>
      </c>
      <c r="G94" s="15" t="s">
        <v>178</v>
      </c>
      <c r="H94" s="14"/>
      <c r="I94" s="15"/>
      <c r="J94" s="16"/>
      <c r="K94" s="13"/>
      <c r="L94" s="15"/>
      <c r="M94" s="14"/>
      <c r="N94" s="15"/>
      <c r="O94" s="13"/>
      <c r="P94" s="13"/>
      <c r="Q94" s="13">
        <v>9</v>
      </c>
      <c r="R94" s="16">
        <f t="shared" si="3"/>
        <v>21</v>
      </c>
    </row>
    <row r="95" spans="1:22">
      <c r="A95" s="13">
        <v>18</v>
      </c>
      <c r="B95" s="22" t="s">
        <v>53</v>
      </c>
      <c r="C95" s="23" t="s">
        <v>29</v>
      </c>
      <c r="D95" s="25">
        <v>749</v>
      </c>
      <c r="E95" s="37">
        <v>37526</v>
      </c>
      <c r="F95" s="13">
        <v>12</v>
      </c>
      <c r="G95" s="15" t="s">
        <v>178</v>
      </c>
      <c r="H95" s="14"/>
      <c r="I95" s="15"/>
      <c r="J95" s="16"/>
      <c r="K95" s="13"/>
      <c r="L95" s="15"/>
      <c r="M95" s="14"/>
      <c r="N95" s="15"/>
      <c r="O95" s="13"/>
      <c r="P95" s="13"/>
      <c r="Q95" s="13">
        <v>9</v>
      </c>
      <c r="R95" s="16">
        <f t="shared" si="3"/>
        <v>21</v>
      </c>
    </row>
    <row r="96" spans="1:22">
      <c r="A96" s="13">
        <v>19</v>
      </c>
      <c r="B96" s="12" t="s">
        <v>188</v>
      </c>
      <c r="C96" s="23" t="s">
        <v>29</v>
      </c>
      <c r="D96" s="25">
        <v>749</v>
      </c>
      <c r="E96" s="37">
        <v>37748</v>
      </c>
      <c r="F96" s="13">
        <v>6</v>
      </c>
      <c r="G96" s="15" t="s">
        <v>178</v>
      </c>
      <c r="H96" s="14">
        <v>6</v>
      </c>
      <c r="I96" s="15" t="s">
        <v>178</v>
      </c>
      <c r="J96" s="16">
        <v>8</v>
      </c>
      <c r="K96" s="13"/>
      <c r="L96" s="15"/>
      <c r="M96" s="14"/>
      <c r="N96" s="15"/>
      <c r="O96" s="13"/>
      <c r="P96" s="13"/>
      <c r="Q96" s="13"/>
      <c r="R96" s="16">
        <f t="shared" si="3"/>
        <v>20</v>
      </c>
    </row>
    <row r="97" spans="1:22">
      <c r="A97" s="13">
        <v>20</v>
      </c>
      <c r="B97" s="22" t="s">
        <v>112</v>
      </c>
      <c r="C97" s="23" t="s">
        <v>36</v>
      </c>
      <c r="D97" s="25">
        <v>955</v>
      </c>
      <c r="E97" s="37">
        <v>38677</v>
      </c>
      <c r="F97" s="13">
        <v>1</v>
      </c>
      <c r="G97" s="15" t="s">
        <v>42</v>
      </c>
      <c r="H97" s="14">
        <v>6</v>
      </c>
      <c r="I97" s="15" t="s">
        <v>178</v>
      </c>
      <c r="J97" s="16">
        <v>12</v>
      </c>
      <c r="K97" s="13"/>
      <c r="L97" s="15"/>
      <c r="M97" s="14"/>
      <c r="N97" s="15"/>
      <c r="O97" s="13"/>
      <c r="P97" s="13"/>
      <c r="Q97" s="13"/>
      <c r="R97" s="16">
        <f t="shared" si="3"/>
        <v>19</v>
      </c>
      <c r="S97" s="24"/>
    </row>
    <row r="98" spans="1:22">
      <c r="A98" s="13">
        <v>21</v>
      </c>
      <c r="B98" s="12" t="s">
        <v>231</v>
      </c>
      <c r="C98" s="23" t="s">
        <v>232</v>
      </c>
      <c r="D98" s="25">
        <v>2156</v>
      </c>
      <c r="E98" s="37">
        <v>37855</v>
      </c>
      <c r="F98" s="13"/>
      <c r="G98" s="15"/>
      <c r="H98" s="14">
        <v>6</v>
      </c>
      <c r="I98" s="15" t="s">
        <v>178</v>
      </c>
      <c r="J98" s="16">
        <v>12</v>
      </c>
      <c r="K98" s="13"/>
      <c r="L98" s="15"/>
      <c r="M98" s="14"/>
      <c r="N98" s="15"/>
      <c r="O98" s="13"/>
      <c r="P98" s="13"/>
      <c r="Q98" s="13"/>
      <c r="R98" s="16">
        <f t="shared" si="3"/>
        <v>18</v>
      </c>
      <c r="S98" s="24"/>
    </row>
    <row r="99" spans="1:22">
      <c r="A99" s="13">
        <v>22</v>
      </c>
      <c r="B99" s="12" t="s">
        <v>40</v>
      </c>
      <c r="C99" s="23" t="s">
        <v>30</v>
      </c>
      <c r="D99" s="25">
        <v>550</v>
      </c>
      <c r="E99" s="37">
        <v>37935</v>
      </c>
      <c r="F99" s="13">
        <v>12</v>
      </c>
      <c r="G99" s="15" t="s">
        <v>42</v>
      </c>
      <c r="H99" s="14"/>
      <c r="I99" s="15"/>
      <c r="J99" s="16"/>
      <c r="K99" s="13"/>
      <c r="L99" s="15"/>
      <c r="M99" s="14"/>
      <c r="N99" s="15"/>
      <c r="O99" s="13"/>
      <c r="P99" s="13"/>
      <c r="Q99" s="13">
        <v>6</v>
      </c>
      <c r="R99" s="16">
        <f t="shared" si="3"/>
        <v>18</v>
      </c>
    </row>
    <row r="100" spans="1:22">
      <c r="A100" s="13">
        <v>23</v>
      </c>
      <c r="B100" s="12" t="s">
        <v>86</v>
      </c>
      <c r="C100" s="23" t="s">
        <v>29</v>
      </c>
      <c r="D100" s="25">
        <v>749</v>
      </c>
      <c r="E100" s="37">
        <v>38091</v>
      </c>
      <c r="F100" s="13">
        <v>8</v>
      </c>
      <c r="G100" s="15" t="s">
        <v>178</v>
      </c>
      <c r="H100" s="14">
        <v>8</v>
      </c>
      <c r="I100" s="15" t="s">
        <v>178</v>
      </c>
      <c r="J100" s="16"/>
      <c r="K100" s="13"/>
      <c r="L100" s="15"/>
      <c r="M100" s="14"/>
      <c r="N100" s="15"/>
      <c r="O100" s="13"/>
      <c r="P100" s="13"/>
      <c r="Q100" s="13"/>
      <c r="R100" s="16">
        <f t="shared" si="3"/>
        <v>16</v>
      </c>
    </row>
    <row r="101" spans="1:22">
      <c r="A101" s="13">
        <v>24</v>
      </c>
      <c r="B101" s="22" t="s">
        <v>67</v>
      </c>
      <c r="C101" s="23" t="s">
        <v>29</v>
      </c>
      <c r="D101" s="25">
        <v>749</v>
      </c>
      <c r="E101" s="37">
        <v>38372</v>
      </c>
      <c r="F101" s="13">
        <v>16</v>
      </c>
      <c r="G101" s="15" t="s">
        <v>178</v>
      </c>
      <c r="H101" s="14"/>
      <c r="I101" s="15"/>
      <c r="J101" s="16"/>
      <c r="K101" s="13"/>
      <c r="L101" s="15"/>
      <c r="M101" s="14"/>
      <c r="N101" s="15"/>
      <c r="O101" s="13"/>
      <c r="P101" s="13"/>
      <c r="Q101" s="13"/>
      <c r="R101" s="16">
        <f t="shared" si="3"/>
        <v>16</v>
      </c>
    </row>
    <row r="102" spans="1:22">
      <c r="A102" s="13">
        <v>25</v>
      </c>
      <c r="B102" s="12" t="s">
        <v>192</v>
      </c>
      <c r="C102" s="23" t="s">
        <v>29</v>
      </c>
      <c r="D102" s="25">
        <v>749</v>
      </c>
      <c r="E102" s="37">
        <v>37470</v>
      </c>
      <c r="F102" s="13">
        <v>3</v>
      </c>
      <c r="G102" s="15" t="s">
        <v>178</v>
      </c>
      <c r="H102" s="14"/>
      <c r="I102" s="15"/>
      <c r="J102" s="16">
        <v>12</v>
      </c>
      <c r="K102" s="13"/>
      <c r="L102" s="15"/>
      <c r="M102" s="14"/>
      <c r="N102" s="15"/>
      <c r="O102" s="13"/>
      <c r="P102" s="13"/>
      <c r="Q102" s="13"/>
      <c r="R102" s="16">
        <f t="shared" si="3"/>
        <v>15</v>
      </c>
    </row>
    <row r="103" spans="1:22">
      <c r="A103" s="13">
        <v>26</v>
      </c>
      <c r="B103" s="12" t="s">
        <v>83</v>
      </c>
      <c r="C103" s="23" t="s">
        <v>36</v>
      </c>
      <c r="D103" s="25">
        <v>955</v>
      </c>
      <c r="E103" s="37">
        <v>37286</v>
      </c>
      <c r="F103" s="13">
        <v>8</v>
      </c>
      <c r="G103" s="15" t="s">
        <v>42</v>
      </c>
      <c r="H103" s="14"/>
      <c r="I103" s="15"/>
      <c r="J103" s="16"/>
      <c r="K103" s="13"/>
      <c r="L103" s="15"/>
      <c r="M103" s="14"/>
      <c r="N103" s="15"/>
      <c r="O103" s="13"/>
      <c r="P103" s="13"/>
      <c r="Q103" s="13">
        <v>6</v>
      </c>
      <c r="R103" s="16">
        <f t="shared" si="3"/>
        <v>14</v>
      </c>
    </row>
    <row r="104" spans="1:22">
      <c r="A104" s="13">
        <v>27</v>
      </c>
      <c r="B104" s="12" t="s">
        <v>236</v>
      </c>
      <c r="C104" s="23" t="s">
        <v>232</v>
      </c>
      <c r="D104" s="25">
        <v>2156</v>
      </c>
      <c r="E104" s="37">
        <v>37676</v>
      </c>
      <c r="F104" s="13"/>
      <c r="G104" s="15"/>
      <c r="H104" s="14">
        <v>1</v>
      </c>
      <c r="I104" s="15" t="s">
        <v>178</v>
      </c>
      <c r="J104" s="16">
        <v>12</v>
      </c>
      <c r="K104" s="13"/>
      <c r="L104" s="15"/>
      <c r="M104" s="14"/>
      <c r="N104" s="15"/>
      <c r="O104" s="13"/>
      <c r="P104" s="13"/>
      <c r="Q104" s="13"/>
      <c r="R104" s="16">
        <f t="shared" si="3"/>
        <v>13</v>
      </c>
    </row>
    <row r="105" spans="1:22">
      <c r="A105" s="13">
        <v>28</v>
      </c>
      <c r="B105" s="12" t="s">
        <v>253</v>
      </c>
      <c r="C105" s="23" t="s">
        <v>235</v>
      </c>
      <c r="D105" s="25">
        <v>2392</v>
      </c>
      <c r="E105" s="37">
        <v>37913</v>
      </c>
      <c r="F105" s="13"/>
      <c r="G105" s="15"/>
      <c r="H105" s="14">
        <v>1</v>
      </c>
      <c r="I105" s="15" t="s">
        <v>178</v>
      </c>
      <c r="J105" s="16">
        <v>12</v>
      </c>
      <c r="K105" s="13"/>
      <c r="L105" s="15"/>
      <c r="M105" s="14"/>
      <c r="N105" s="15"/>
      <c r="O105" s="13"/>
      <c r="P105" s="13"/>
      <c r="Q105" s="13"/>
      <c r="R105" s="16">
        <f t="shared" si="3"/>
        <v>13</v>
      </c>
    </row>
    <row r="106" spans="1:22">
      <c r="A106" s="13">
        <v>29</v>
      </c>
      <c r="B106" s="22" t="s">
        <v>162</v>
      </c>
      <c r="C106" s="20" t="s">
        <v>43</v>
      </c>
      <c r="D106" s="16">
        <v>3193</v>
      </c>
      <c r="E106" s="37">
        <v>37909</v>
      </c>
      <c r="F106" s="13">
        <v>1</v>
      </c>
      <c r="G106" s="15" t="s">
        <v>42</v>
      </c>
      <c r="H106" s="14">
        <v>12</v>
      </c>
      <c r="I106" s="15" t="s">
        <v>42</v>
      </c>
      <c r="J106" s="16"/>
      <c r="K106" s="13"/>
      <c r="L106" s="15"/>
      <c r="M106" s="14"/>
      <c r="N106" s="15"/>
      <c r="O106" s="13"/>
      <c r="P106" s="13"/>
      <c r="Q106" s="13"/>
      <c r="R106" s="16">
        <f t="shared" si="3"/>
        <v>13</v>
      </c>
      <c r="S106" s="24"/>
      <c r="T106" s="24"/>
      <c r="U106" s="24"/>
      <c r="V106" s="24"/>
    </row>
    <row r="107" spans="1:22">
      <c r="A107" s="13">
        <v>30</v>
      </c>
      <c r="B107" s="12" t="s">
        <v>190</v>
      </c>
      <c r="C107" s="23" t="s">
        <v>97</v>
      </c>
      <c r="D107" s="25">
        <v>1402</v>
      </c>
      <c r="E107" s="37">
        <v>37734</v>
      </c>
      <c r="F107" s="13">
        <v>6</v>
      </c>
      <c r="G107" s="15" t="s">
        <v>178</v>
      </c>
      <c r="H107" s="14">
        <v>4</v>
      </c>
      <c r="I107" s="15" t="s">
        <v>178</v>
      </c>
      <c r="J107" s="16"/>
      <c r="K107" s="13"/>
      <c r="L107" s="15"/>
      <c r="M107" s="14"/>
      <c r="N107" s="15"/>
      <c r="O107" s="13"/>
      <c r="P107" s="13"/>
      <c r="Q107" s="13"/>
      <c r="R107" s="16">
        <f t="shared" si="3"/>
        <v>10</v>
      </c>
    </row>
    <row r="108" spans="1:22">
      <c r="A108" s="13">
        <v>31</v>
      </c>
      <c r="B108" s="22" t="s">
        <v>166</v>
      </c>
      <c r="C108" s="23" t="s">
        <v>152</v>
      </c>
      <c r="D108" s="25">
        <v>815</v>
      </c>
      <c r="E108" s="37">
        <v>38462</v>
      </c>
      <c r="F108" s="13">
        <v>1</v>
      </c>
      <c r="G108" s="15" t="s">
        <v>42</v>
      </c>
      <c r="H108" s="14">
        <v>8</v>
      </c>
      <c r="I108" s="15" t="s">
        <v>42</v>
      </c>
      <c r="J108" s="16"/>
      <c r="K108" s="13"/>
      <c r="L108" s="15"/>
      <c r="M108" s="14"/>
      <c r="N108" s="15"/>
      <c r="O108" s="13"/>
      <c r="P108" s="13"/>
      <c r="Q108" s="13"/>
      <c r="R108" s="16">
        <f t="shared" si="3"/>
        <v>9</v>
      </c>
      <c r="S108" s="24"/>
      <c r="T108" s="24"/>
      <c r="U108" s="24"/>
      <c r="V108" s="24"/>
    </row>
    <row r="109" spans="1:22">
      <c r="A109" s="13">
        <v>32</v>
      </c>
      <c r="B109" s="12" t="s">
        <v>105</v>
      </c>
      <c r="C109" s="23" t="s">
        <v>74</v>
      </c>
      <c r="D109" s="25">
        <v>437</v>
      </c>
      <c r="E109" s="37">
        <v>38109</v>
      </c>
      <c r="F109" s="13">
        <v>3</v>
      </c>
      <c r="G109" s="15" t="s">
        <v>42</v>
      </c>
      <c r="H109" s="14">
        <v>6</v>
      </c>
      <c r="I109" s="15" t="s">
        <v>178</v>
      </c>
      <c r="J109" s="16"/>
      <c r="K109" s="13"/>
      <c r="L109" s="15"/>
      <c r="M109" s="14"/>
      <c r="N109" s="15"/>
      <c r="O109" s="13"/>
      <c r="P109" s="13"/>
      <c r="Q109" s="13"/>
      <c r="R109" s="16">
        <f t="shared" si="3"/>
        <v>9</v>
      </c>
    </row>
    <row r="110" spans="1:22">
      <c r="A110" s="13">
        <v>33</v>
      </c>
      <c r="B110" s="12" t="s">
        <v>191</v>
      </c>
      <c r="C110" s="23" t="s">
        <v>29</v>
      </c>
      <c r="D110" s="25">
        <v>749</v>
      </c>
      <c r="E110" s="37">
        <v>37435</v>
      </c>
      <c r="F110" s="13">
        <v>4</v>
      </c>
      <c r="G110" s="15" t="s">
        <v>178</v>
      </c>
      <c r="H110" s="14">
        <v>1</v>
      </c>
      <c r="I110" s="15" t="s">
        <v>178</v>
      </c>
      <c r="J110" s="16">
        <v>4</v>
      </c>
      <c r="K110" s="13"/>
      <c r="L110" s="15"/>
      <c r="M110" s="14"/>
      <c r="N110" s="15"/>
      <c r="O110" s="13"/>
      <c r="P110" s="13"/>
      <c r="Q110" s="13"/>
      <c r="R110" s="16">
        <f t="shared" ref="R110:R137" si="4">+F110+H110+J110+K110+M110-O110+P110+Q110</f>
        <v>9</v>
      </c>
    </row>
    <row r="111" spans="1:22">
      <c r="A111" s="13">
        <v>34</v>
      </c>
      <c r="B111" s="12" t="s">
        <v>93</v>
      </c>
      <c r="C111" s="23" t="s">
        <v>36</v>
      </c>
      <c r="D111" s="25">
        <v>955</v>
      </c>
      <c r="E111" s="37">
        <v>38642</v>
      </c>
      <c r="F111" s="13">
        <v>2</v>
      </c>
      <c r="G111" s="15" t="s">
        <v>42</v>
      </c>
      <c r="H111" s="14">
        <v>6</v>
      </c>
      <c r="I111" s="15" t="s">
        <v>178</v>
      </c>
      <c r="J111" s="16"/>
      <c r="K111" s="13"/>
      <c r="L111" s="15"/>
      <c r="M111" s="14"/>
      <c r="N111" s="15"/>
      <c r="O111" s="13"/>
      <c r="P111" s="13"/>
      <c r="Q111" s="13"/>
      <c r="R111" s="16">
        <f t="shared" si="4"/>
        <v>8</v>
      </c>
      <c r="S111" s="24"/>
    </row>
    <row r="112" spans="1:22">
      <c r="A112" s="13">
        <v>35</v>
      </c>
      <c r="B112" s="12" t="s">
        <v>184</v>
      </c>
      <c r="C112" s="23" t="s">
        <v>29</v>
      </c>
      <c r="D112" s="25">
        <v>749</v>
      </c>
      <c r="E112" s="37">
        <v>38128</v>
      </c>
      <c r="F112" s="13">
        <v>4</v>
      </c>
      <c r="G112" s="15" t="s">
        <v>178</v>
      </c>
      <c r="H112" s="14">
        <v>3</v>
      </c>
      <c r="I112" s="15" t="s">
        <v>178</v>
      </c>
      <c r="J112" s="16"/>
      <c r="K112" s="13"/>
      <c r="L112" s="15"/>
      <c r="M112" s="14"/>
      <c r="N112" s="15"/>
      <c r="O112" s="13"/>
      <c r="P112" s="13"/>
      <c r="Q112" s="13"/>
      <c r="R112" s="16">
        <f t="shared" si="4"/>
        <v>7</v>
      </c>
    </row>
    <row r="113" spans="1:22">
      <c r="A113" s="13">
        <v>36</v>
      </c>
      <c r="B113" s="12" t="s">
        <v>230</v>
      </c>
      <c r="C113" s="23" t="s">
        <v>235</v>
      </c>
      <c r="D113" s="25">
        <v>2392</v>
      </c>
      <c r="E113" s="37">
        <v>37631</v>
      </c>
      <c r="F113" s="13"/>
      <c r="G113" s="15"/>
      <c r="H113" s="14">
        <v>1</v>
      </c>
      <c r="I113" s="15" t="s">
        <v>178</v>
      </c>
      <c r="J113" s="16">
        <v>6</v>
      </c>
      <c r="K113" s="13"/>
      <c r="L113" s="15"/>
      <c r="M113" s="14"/>
      <c r="N113" s="15"/>
      <c r="O113" s="13"/>
      <c r="P113" s="13"/>
      <c r="Q113" s="13"/>
      <c r="R113" s="16">
        <f t="shared" si="4"/>
        <v>7</v>
      </c>
    </row>
    <row r="114" spans="1:22">
      <c r="A114" s="13">
        <v>37</v>
      </c>
      <c r="B114" s="12" t="s">
        <v>225</v>
      </c>
      <c r="C114" s="23" t="s">
        <v>227</v>
      </c>
      <c r="D114" s="25">
        <v>564</v>
      </c>
      <c r="E114" s="37">
        <v>38202</v>
      </c>
      <c r="F114" s="13"/>
      <c r="G114" s="15"/>
      <c r="H114" s="14">
        <v>6</v>
      </c>
      <c r="I114" s="15" t="s">
        <v>178</v>
      </c>
      <c r="J114" s="16"/>
      <c r="K114" s="13"/>
      <c r="L114" s="15"/>
      <c r="M114" s="14"/>
      <c r="N114" s="15"/>
      <c r="O114" s="13"/>
      <c r="P114" s="13"/>
      <c r="Q114" s="13"/>
      <c r="R114" s="16">
        <f t="shared" si="4"/>
        <v>6</v>
      </c>
      <c r="S114" s="24"/>
    </row>
    <row r="115" spans="1:22">
      <c r="A115" s="13">
        <v>38</v>
      </c>
      <c r="B115" s="22" t="s">
        <v>94</v>
      </c>
      <c r="C115" s="23" t="s">
        <v>33</v>
      </c>
      <c r="D115" s="25">
        <v>665</v>
      </c>
      <c r="E115" s="37">
        <v>38095</v>
      </c>
      <c r="F115" s="13">
        <v>6</v>
      </c>
      <c r="G115" s="15" t="s">
        <v>42</v>
      </c>
      <c r="H115" s="14"/>
      <c r="I115" s="15"/>
      <c r="J115" s="16"/>
      <c r="K115" s="13"/>
      <c r="L115" s="15"/>
      <c r="M115" s="14"/>
      <c r="N115" s="15"/>
      <c r="O115" s="13"/>
      <c r="P115" s="13"/>
      <c r="Q115" s="13"/>
      <c r="R115" s="16">
        <f t="shared" si="4"/>
        <v>6</v>
      </c>
    </row>
    <row r="116" spans="1:22">
      <c r="A116" s="13">
        <v>39</v>
      </c>
      <c r="B116" s="12" t="s">
        <v>187</v>
      </c>
      <c r="C116" s="23" t="s">
        <v>186</v>
      </c>
      <c r="D116" s="25">
        <v>634</v>
      </c>
      <c r="E116" s="37">
        <v>38456</v>
      </c>
      <c r="F116" s="13">
        <v>6</v>
      </c>
      <c r="G116" s="15" t="s">
        <v>178</v>
      </c>
      <c r="H116" s="14"/>
      <c r="I116" s="15"/>
      <c r="J116" s="16"/>
      <c r="K116" s="13"/>
      <c r="L116" s="15"/>
      <c r="M116" s="14"/>
      <c r="N116" s="15"/>
      <c r="O116" s="13"/>
      <c r="P116" s="13"/>
      <c r="Q116" s="13"/>
      <c r="R116" s="16">
        <f t="shared" si="4"/>
        <v>6</v>
      </c>
    </row>
    <row r="117" spans="1:22">
      <c r="A117" s="13">
        <v>40</v>
      </c>
      <c r="B117" s="12" t="s">
        <v>189</v>
      </c>
      <c r="C117" s="23" t="s">
        <v>29</v>
      </c>
      <c r="D117" s="25">
        <v>749</v>
      </c>
      <c r="E117" s="37">
        <v>37718</v>
      </c>
      <c r="F117" s="13">
        <v>6</v>
      </c>
      <c r="G117" s="15" t="s">
        <v>178</v>
      </c>
      <c r="H117" s="14"/>
      <c r="I117" s="15"/>
      <c r="J117" s="16"/>
      <c r="K117" s="13"/>
      <c r="L117" s="15"/>
      <c r="M117" s="14"/>
      <c r="N117" s="15"/>
      <c r="O117" s="13"/>
      <c r="P117" s="13"/>
      <c r="Q117" s="13"/>
      <c r="R117" s="16">
        <f t="shared" si="4"/>
        <v>6</v>
      </c>
    </row>
    <row r="118" spans="1:22">
      <c r="A118" s="13">
        <v>41</v>
      </c>
      <c r="B118" s="12" t="s">
        <v>183</v>
      </c>
      <c r="C118" s="23" t="s">
        <v>117</v>
      </c>
      <c r="D118" s="25">
        <v>3054</v>
      </c>
      <c r="E118" s="37">
        <v>37907</v>
      </c>
      <c r="F118" s="13">
        <v>6</v>
      </c>
      <c r="G118" s="15" t="s">
        <v>178</v>
      </c>
      <c r="H118" s="14"/>
      <c r="I118" s="15"/>
      <c r="J118" s="16"/>
      <c r="K118" s="13"/>
      <c r="L118" s="15"/>
      <c r="M118" s="14"/>
      <c r="N118" s="15"/>
      <c r="O118" s="13"/>
      <c r="P118" s="13"/>
      <c r="Q118" s="13"/>
      <c r="R118" s="16">
        <f t="shared" si="4"/>
        <v>6</v>
      </c>
    </row>
    <row r="119" spans="1:22">
      <c r="A119" s="13">
        <v>42</v>
      </c>
      <c r="B119" s="22" t="s">
        <v>99</v>
      </c>
      <c r="C119" s="23" t="s">
        <v>97</v>
      </c>
      <c r="D119" s="25">
        <v>1402</v>
      </c>
      <c r="E119" s="37">
        <v>37551</v>
      </c>
      <c r="F119" s="13">
        <v>6</v>
      </c>
      <c r="G119" s="15" t="s">
        <v>178</v>
      </c>
      <c r="H119" s="14"/>
      <c r="I119" s="15"/>
      <c r="J119" s="16"/>
      <c r="K119" s="13"/>
      <c r="L119" s="15"/>
      <c r="M119" s="14"/>
      <c r="N119" s="15"/>
      <c r="O119" s="13"/>
      <c r="P119" s="13"/>
      <c r="Q119" s="13"/>
      <c r="R119" s="16">
        <f t="shared" si="4"/>
        <v>6</v>
      </c>
    </row>
    <row r="120" spans="1:22">
      <c r="A120" s="13">
        <v>43</v>
      </c>
      <c r="B120" s="12" t="s">
        <v>229</v>
      </c>
      <c r="C120" s="23" t="s">
        <v>233</v>
      </c>
      <c r="D120" s="25">
        <v>2882</v>
      </c>
      <c r="E120" s="37">
        <v>37389</v>
      </c>
      <c r="F120" s="13"/>
      <c r="G120" s="15"/>
      <c r="H120" s="14">
        <v>4</v>
      </c>
      <c r="I120" s="15" t="s">
        <v>178</v>
      </c>
      <c r="J120" s="16"/>
      <c r="K120" s="13"/>
      <c r="L120" s="15"/>
      <c r="M120" s="14"/>
      <c r="N120" s="15"/>
      <c r="O120" s="13"/>
      <c r="P120" s="13"/>
      <c r="Q120" s="13"/>
      <c r="R120" s="16">
        <f t="shared" si="4"/>
        <v>4</v>
      </c>
      <c r="S120" s="24"/>
    </row>
    <row r="121" spans="1:22">
      <c r="A121" s="13">
        <v>44</v>
      </c>
      <c r="B121" s="22" t="s">
        <v>177</v>
      </c>
      <c r="C121" s="23" t="s">
        <v>152</v>
      </c>
      <c r="D121" s="25">
        <v>815</v>
      </c>
      <c r="E121" s="37">
        <v>38258</v>
      </c>
      <c r="F121" s="13"/>
      <c r="G121" s="15"/>
      <c r="H121" s="14">
        <v>3</v>
      </c>
      <c r="I121" s="15" t="s">
        <v>42</v>
      </c>
      <c r="J121" s="16"/>
      <c r="K121" s="13"/>
      <c r="L121" s="15"/>
      <c r="M121" s="14"/>
      <c r="N121" s="15"/>
      <c r="O121" s="13"/>
      <c r="P121" s="13"/>
      <c r="Q121" s="13"/>
      <c r="R121" s="16">
        <f t="shared" si="4"/>
        <v>3</v>
      </c>
    </row>
    <row r="122" spans="1:22">
      <c r="A122" s="13">
        <v>45</v>
      </c>
      <c r="B122" s="12" t="s">
        <v>193</v>
      </c>
      <c r="C122" s="23" t="s">
        <v>186</v>
      </c>
      <c r="D122" s="25">
        <v>634</v>
      </c>
      <c r="E122" s="37">
        <v>37772</v>
      </c>
      <c r="F122" s="13">
        <v>2</v>
      </c>
      <c r="G122" s="15" t="s">
        <v>178</v>
      </c>
      <c r="H122" s="14">
        <v>1</v>
      </c>
      <c r="I122" s="15" t="s">
        <v>178</v>
      </c>
      <c r="J122" s="16"/>
      <c r="K122" s="13"/>
      <c r="L122" s="15"/>
      <c r="M122" s="14"/>
      <c r="N122" s="15"/>
      <c r="O122" s="13"/>
      <c r="P122" s="13"/>
      <c r="Q122" s="13"/>
      <c r="R122" s="16">
        <f t="shared" si="4"/>
        <v>3</v>
      </c>
    </row>
    <row r="123" spans="1:22">
      <c r="A123" s="13">
        <v>46</v>
      </c>
      <c r="B123" s="12" t="s">
        <v>237</v>
      </c>
      <c r="C123" s="23" t="s">
        <v>232</v>
      </c>
      <c r="D123" s="25">
        <v>2156</v>
      </c>
      <c r="E123" s="37">
        <v>37817</v>
      </c>
      <c r="F123" s="13"/>
      <c r="G123" s="15"/>
      <c r="H123" s="14">
        <v>1</v>
      </c>
      <c r="I123" s="15" t="s">
        <v>178</v>
      </c>
      <c r="J123" s="16">
        <v>2</v>
      </c>
      <c r="K123" s="13"/>
      <c r="L123" s="15"/>
      <c r="M123" s="14"/>
      <c r="N123" s="15"/>
      <c r="O123" s="13"/>
      <c r="P123" s="13"/>
      <c r="Q123" s="13"/>
      <c r="R123" s="16">
        <f t="shared" si="4"/>
        <v>3</v>
      </c>
    </row>
    <row r="124" spans="1:22">
      <c r="A124" s="13">
        <v>47</v>
      </c>
      <c r="B124" s="12" t="s">
        <v>234</v>
      </c>
      <c r="C124" s="23" t="s">
        <v>103</v>
      </c>
      <c r="D124" s="23">
        <v>2938</v>
      </c>
      <c r="E124" s="37">
        <v>37778</v>
      </c>
      <c r="F124" s="13"/>
      <c r="G124" s="15"/>
      <c r="H124" s="14">
        <v>2</v>
      </c>
      <c r="I124" s="15" t="s">
        <v>178</v>
      </c>
      <c r="J124" s="16"/>
      <c r="K124" s="13"/>
      <c r="L124" s="15"/>
      <c r="M124" s="14"/>
      <c r="N124" s="15"/>
      <c r="O124" s="13"/>
      <c r="P124" s="13"/>
      <c r="Q124" s="13"/>
      <c r="R124" s="16">
        <f t="shared" si="4"/>
        <v>2</v>
      </c>
    </row>
    <row r="125" spans="1:22" s="24" customFormat="1">
      <c r="A125" s="13">
        <v>48</v>
      </c>
      <c r="B125" s="12" t="s">
        <v>185</v>
      </c>
      <c r="C125" s="23" t="s">
        <v>186</v>
      </c>
      <c r="D125" s="25">
        <v>634</v>
      </c>
      <c r="E125" s="37">
        <v>38709</v>
      </c>
      <c r="F125" s="13">
        <v>1</v>
      </c>
      <c r="G125" s="15" t="s">
        <v>178</v>
      </c>
      <c r="H125" s="14">
        <v>1</v>
      </c>
      <c r="I125" s="15" t="s">
        <v>178</v>
      </c>
      <c r="J125" s="16"/>
      <c r="K125" s="13"/>
      <c r="L125" s="15"/>
      <c r="M125" s="14"/>
      <c r="N125" s="15"/>
      <c r="O125" s="13"/>
      <c r="P125" s="13"/>
      <c r="Q125" s="13"/>
      <c r="R125" s="16">
        <f t="shared" si="4"/>
        <v>2</v>
      </c>
      <c r="S125" s="4"/>
    </row>
    <row r="126" spans="1:22" s="24" customFormat="1">
      <c r="A126" s="13">
        <v>49</v>
      </c>
      <c r="B126" s="12" t="s">
        <v>197</v>
      </c>
      <c r="C126" s="23" t="s">
        <v>29</v>
      </c>
      <c r="D126" s="25">
        <v>749</v>
      </c>
      <c r="E126" s="37">
        <v>38376</v>
      </c>
      <c r="F126" s="13">
        <v>1</v>
      </c>
      <c r="G126" s="15" t="s">
        <v>178</v>
      </c>
      <c r="H126" s="14">
        <v>1</v>
      </c>
      <c r="I126" s="15" t="s">
        <v>178</v>
      </c>
      <c r="J126" s="16"/>
      <c r="K126" s="13"/>
      <c r="L126" s="15"/>
      <c r="M126" s="14"/>
      <c r="N126" s="15"/>
      <c r="O126" s="13"/>
      <c r="P126" s="13"/>
      <c r="Q126" s="13"/>
      <c r="R126" s="16">
        <f t="shared" si="4"/>
        <v>2</v>
      </c>
      <c r="S126" s="4"/>
    </row>
    <row r="127" spans="1:22" s="24" customFormat="1">
      <c r="A127" s="13">
        <v>50</v>
      </c>
      <c r="B127" s="12" t="s">
        <v>254</v>
      </c>
      <c r="C127" s="23" t="s">
        <v>113</v>
      </c>
      <c r="D127" s="25">
        <v>328</v>
      </c>
      <c r="E127" s="37">
        <v>37834</v>
      </c>
      <c r="F127" s="13"/>
      <c r="G127" s="15"/>
      <c r="H127" s="14"/>
      <c r="I127" s="15"/>
      <c r="J127" s="16">
        <v>2</v>
      </c>
      <c r="K127" s="13"/>
      <c r="L127" s="15"/>
      <c r="M127" s="14"/>
      <c r="N127" s="15"/>
      <c r="O127" s="13"/>
      <c r="P127" s="13"/>
      <c r="Q127" s="13"/>
      <c r="R127" s="16">
        <f t="shared" si="4"/>
        <v>2</v>
      </c>
      <c r="S127" s="4"/>
      <c r="T127" s="4"/>
      <c r="U127" s="4"/>
      <c r="V127" s="4"/>
    </row>
    <row r="128" spans="1:22" s="24" customFormat="1">
      <c r="A128" s="13">
        <v>51</v>
      </c>
      <c r="B128" s="12" t="s">
        <v>255</v>
      </c>
      <c r="C128" s="22" t="s">
        <v>103</v>
      </c>
      <c r="D128" s="22">
        <v>2938</v>
      </c>
      <c r="E128" s="37">
        <v>37440</v>
      </c>
      <c r="F128" s="13"/>
      <c r="G128" s="15"/>
      <c r="H128" s="14"/>
      <c r="I128" s="15"/>
      <c r="J128" s="16">
        <v>2</v>
      </c>
      <c r="K128" s="13"/>
      <c r="L128" s="15"/>
      <c r="M128" s="14"/>
      <c r="N128" s="15"/>
      <c r="O128" s="13"/>
      <c r="P128" s="13"/>
      <c r="Q128" s="13"/>
      <c r="R128" s="16">
        <f t="shared" si="4"/>
        <v>2</v>
      </c>
      <c r="S128" s="4"/>
      <c r="T128" s="4"/>
      <c r="U128" s="4"/>
      <c r="V128" s="4"/>
    </row>
    <row r="129" spans="1:22" s="24" customFormat="1">
      <c r="A129" s="13">
        <v>52</v>
      </c>
      <c r="B129" s="12" t="s">
        <v>256</v>
      </c>
      <c r="C129" s="23" t="s">
        <v>30</v>
      </c>
      <c r="D129" s="25">
        <v>550</v>
      </c>
      <c r="E129" s="37">
        <v>37497</v>
      </c>
      <c r="F129" s="13"/>
      <c r="G129" s="15"/>
      <c r="H129" s="14"/>
      <c r="I129" s="15"/>
      <c r="J129" s="16">
        <v>2</v>
      </c>
      <c r="K129" s="13"/>
      <c r="L129" s="15"/>
      <c r="M129" s="14"/>
      <c r="N129" s="15"/>
      <c r="O129" s="13"/>
      <c r="P129" s="13"/>
      <c r="Q129" s="13"/>
      <c r="R129" s="16">
        <f t="shared" si="4"/>
        <v>2</v>
      </c>
      <c r="S129" s="4"/>
      <c r="T129" s="4"/>
      <c r="U129" s="4"/>
      <c r="V129" s="4"/>
    </row>
    <row r="130" spans="1:22" s="24" customFormat="1">
      <c r="A130" s="13">
        <v>53</v>
      </c>
      <c r="B130" s="22" t="s">
        <v>248</v>
      </c>
      <c r="C130" s="23" t="s">
        <v>38</v>
      </c>
      <c r="D130" s="25">
        <v>3051</v>
      </c>
      <c r="E130" s="37">
        <v>37804</v>
      </c>
      <c r="F130" s="13"/>
      <c r="G130" s="15"/>
      <c r="H130" s="14"/>
      <c r="I130" s="15"/>
      <c r="J130" s="16">
        <v>2</v>
      </c>
      <c r="K130" s="13"/>
      <c r="L130" s="15"/>
      <c r="M130" s="14"/>
      <c r="N130" s="15"/>
      <c r="O130" s="13"/>
      <c r="P130" s="13"/>
      <c r="Q130" s="13"/>
      <c r="R130" s="16">
        <f t="shared" si="4"/>
        <v>2</v>
      </c>
      <c r="S130" s="4"/>
      <c r="T130" s="4"/>
      <c r="U130" s="4"/>
      <c r="V130" s="4"/>
    </row>
    <row r="131" spans="1:22" s="24" customFormat="1">
      <c r="A131" s="13">
        <v>54</v>
      </c>
      <c r="B131" s="12" t="s">
        <v>228</v>
      </c>
      <c r="C131" s="22" t="s">
        <v>38</v>
      </c>
      <c r="D131" s="26">
        <v>3051</v>
      </c>
      <c r="E131" s="37">
        <v>37989</v>
      </c>
      <c r="F131" s="13"/>
      <c r="G131" s="15"/>
      <c r="H131" s="14">
        <v>1</v>
      </c>
      <c r="I131" s="15" t="s">
        <v>178</v>
      </c>
      <c r="J131" s="16"/>
      <c r="K131" s="13"/>
      <c r="L131" s="15"/>
      <c r="M131" s="14"/>
      <c r="N131" s="15"/>
      <c r="O131" s="13"/>
      <c r="P131" s="13"/>
      <c r="Q131" s="13"/>
      <c r="R131" s="16">
        <f t="shared" si="4"/>
        <v>1</v>
      </c>
      <c r="S131" s="4"/>
      <c r="T131" s="4"/>
      <c r="U131" s="4"/>
      <c r="V131" s="4"/>
    </row>
    <row r="132" spans="1:22" s="24" customFormat="1">
      <c r="A132" s="13">
        <v>55</v>
      </c>
      <c r="B132" s="12" t="s">
        <v>163</v>
      </c>
      <c r="C132" s="23" t="s">
        <v>164</v>
      </c>
      <c r="D132" s="25">
        <v>3324</v>
      </c>
      <c r="E132" s="37">
        <v>38683</v>
      </c>
      <c r="F132" s="13">
        <v>1</v>
      </c>
      <c r="G132" s="15" t="s">
        <v>42</v>
      </c>
      <c r="H132" s="14"/>
      <c r="I132" s="15"/>
      <c r="J132" s="16"/>
      <c r="K132" s="13"/>
      <c r="L132" s="15"/>
      <c r="M132" s="14"/>
      <c r="N132" s="15"/>
      <c r="O132" s="13"/>
      <c r="P132" s="13"/>
      <c r="Q132" s="13"/>
      <c r="R132" s="16">
        <f t="shared" si="4"/>
        <v>1</v>
      </c>
      <c r="T132" s="4"/>
      <c r="U132" s="4"/>
      <c r="V132" s="4"/>
    </row>
    <row r="133" spans="1:22" s="24" customFormat="1">
      <c r="A133" s="13">
        <v>56</v>
      </c>
      <c r="B133" s="22" t="s">
        <v>165</v>
      </c>
      <c r="C133" s="23" t="s">
        <v>152</v>
      </c>
      <c r="D133" s="25">
        <v>815</v>
      </c>
      <c r="E133" s="37">
        <v>38543</v>
      </c>
      <c r="F133" s="13">
        <v>1</v>
      </c>
      <c r="G133" s="15" t="s">
        <v>42</v>
      </c>
      <c r="H133" s="14"/>
      <c r="I133" s="15"/>
      <c r="J133" s="16"/>
      <c r="K133" s="13"/>
      <c r="L133" s="15"/>
      <c r="M133" s="14"/>
      <c r="N133" s="15"/>
      <c r="O133" s="13"/>
      <c r="P133" s="13"/>
      <c r="Q133" s="13"/>
      <c r="R133" s="16">
        <f t="shared" si="4"/>
        <v>1</v>
      </c>
    </row>
    <row r="134" spans="1:22" s="24" customFormat="1">
      <c r="A134" s="13">
        <v>57</v>
      </c>
      <c r="B134" s="12" t="s">
        <v>194</v>
      </c>
      <c r="C134" s="20" t="s">
        <v>122</v>
      </c>
      <c r="D134" s="20">
        <v>2695</v>
      </c>
      <c r="E134" s="37">
        <v>37949</v>
      </c>
      <c r="F134" s="13">
        <v>1</v>
      </c>
      <c r="G134" s="15" t="s">
        <v>178</v>
      </c>
      <c r="H134" s="14"/>
      <c r="I134" s="15"/>
      <c r="J134" s="16"/>
      <c r="K134" s="13"/>
      <c r="L134" s="15"/>
      <c r="M134" s="14"/>
      <c r="N134" s="15"/>
      <c r="O134" s="13"/>
      <c r="P134" s="13"/>
      <c r="Q134" s="13"/>
      <c r="R134" s="16">
        <f t="shared" si="4"/>
        <v>1</v>
      </c>
      <c r="S134" s="4"/>
    </row>
    <row r="135" spans="1:22" s="24" customFormat="1">
      <c r="A135" s="13">
        <v>58</v>
      </c>
      <c r="B135" s="12" t="s">
        <v>195</v>
      </c>
      <c r="C135" s="20" t="s">
        <v>196</v>
      </c>
      <c r="D135" s="20">
        <v>2379</v>
      </c>
      <c r="E135" s="37">
        <v>37537</v>
      </c>
      <c r="F135" s="13">
        <v>1</v>
      </c>
      <c r="G135" s="15" t="s">
        <v>178</v>
      </c>
      <c r="H135" s="14"/>
      <c r="I135" s="15"/>
      <c r="J135" s="16"/>
      <c r="K135" s="13"/>
      <c r="L135" s="15"/>
      <c r="M135" s="14"/>
      <c r="N135" s="15"/>
      <c r="O135" s="13"/>
      <c r="P135" s="13"/>
      <c r="Q135" s="13"/>
      <c r="R135" s="16">
        <f t="shared" si="4"/>
        <v>1</v>
      </c>
      <c r="S135" s="4"/>
    </row>
    <row r="136" spans="1:22" s="24" customFormat="1">
      <c r="A136" s="13">
        <v>59</v>
      </c>
      <c r="B136" s="12" t="s">
        <v>142</v>
      </c>
      <c r="C136" s="20" t="s">
        <v>122</v>
      </c>
      <c r="D136" s="20">
        <v>2695</v>
      </c>
      <c r="E136" s="37">
        <v>38477</v>
      </c>
      <c r="F136" s="13">
        <v>1</v>
      </c>
      <c r="G136" s="15" t="s">
        <v>178</v>
      </c>
      <c r="H136" s="14"/>
      <c r="I136" s="15"/>
      <c r="J136" s="16"/>
      <c r="K136" s="13"/>
      <c r="L136" s="15"/>
      <c r="M136" s="14"/>
      <c r="N136" s="15"/>
      <c r="O136" s="13"/>
      <c r="P136" s="13"/>
      <c r="Q136" s="13"/>
      <c r="R136" s="16">
        <f t="shared" si="4"/>
        <v>1</v>
      </c>
      <c r="S136" s="4"/>
    </row>
    <row r="137" spans="1:22" s="24" customFormat="1">
      <c r="A137" s="13">
        <v>60</v>
      </c>
      <c r="B137" s="12" t="s">
        <v>202</v>
      </c>
      <c r="C137" s="20" t="s">
        <v>122</v>
      </c>
      <c r="D137" s="20">
        <v>2695</v>
      </c>
      <c r="E137" s="37">
        <v>37842</v>
      </c>
      <c r="F137" s="13">
        <v>1</v>
      </c>
      <c r="G137" s="15" t="s">
        <v>178</v>
      </c>
      <c r="H137" s="14"/>
      <c r="I137" s="15"/>
      <c r="J137" s="16"/>
      <c r="K137" s="13"/>
      <c r="L137" s="15"/>
      <c r="M137" s="14"/>
      <c r="N137" s="15"/>
      <c r="O137" s="13"/>
      <c r="P137" s="13"/>
      <c r="Q137" s="13"/>
      <c r="R137" s="16">
        <f t="shared" si="4"/>
        <v>1</v>
      </c>
      <c r="S137" s="4"/>
    </row>
    <row r="138" spans="1:22" ht="12.75">
      <c r="A138" s="60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2"/>
    </row>
    <row r="139" spans="1:22" ht="18">
      <c r="A139" s="63" t="s">
        <v>18</v>
      </c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5"/>
    </row>
    <row r="140" spans="1:22">
      <c r="A140" s="28"/>
      <c r="B140" s="28" t="s">
        <v>14</v>
      </c>
      <c r="C140" s="28" t="s">
        <v>15</v>
      </c>
      <c r="D140" s="29" t="s">
        <v>58</v>
      </c>
      <c r="E140" s="36" t="s">
        <v>65</v>
      </c>
      <c r="F140" s="66">
        <v>1</v>
      </c>
      <c r="G140" s="67"/>
      <c r="H140" s="66">
        <v>2</v>
      </c>
      <c r="I140" s="67"/>
      <c r="J140" s="30">
        <v>3</v>
      </c>
      <c r="K140" s="66">
        <v>4</v>
      </c>
      <c r="L140" s="67"/>
      <c r="M140" s="66">
        <v>5</v>
      </c>
      <c r="N140" s="67"/>
      <c r="O140" s="29" t="s">
        <v>57</v>
      </c>
      <c r="P140" s="29">
        <v>6</v>
      </c>
      <c r="Q140" s="29" t="s">
        <v>12</v>
      </c>
      <c r="R140" s="30" t="s">
        <v>13</v>
      </c>
    </row>
    <row r="141" spans="1:22" s="24" customFormat="1">
      <c r="A141" s="13">
        <v>1</v>
      </c>
      <c r="B141" s="12" t="s">
        <v>106</v>
      </c>
      <c r="C141" s="23" t="s">
        <v>36</v>
      </c>
      <c r="D141" s="25">
        <v>955</v>
      </c>
      <c r="E141" s="37">
        <v>38607</v>
      </c>
      <c r="F141" s="13">
        <v>20</v>
      </c>
      <c r="G141" s="15" t="s">
        <v>42</v>
      </c>
      <c r="H141" s="14">
        <v>16</v>
      </c>
      <c r="I141" s="15" t="s">
        <v>178</v>
      </c>
      <c r="J141" s="16">
        <v>16</v>
      </c>
      <c r="K141" s="13"/>
      <c r="L141" s="15"/>
      <c r="M141" s="14"/>
      <c r="N141" s="15"/>
      <c r="O141" s="13"/>
      <c r="P141" s="13"/>
      <c r="Q141" s="13">
        <v>9</v>
      </c>
      <c r="R141" s="16">
        <f t="shared" ref="R141:R172" si="5">+F141+H141+J141+K141+M141-O141+P141+Q141</f>
        <v>61</v>
      </c>
    </row>
    <row r="142" spans="1:22" s="24" customFormat="1">
      <c r="A142" s="13">
        <v>2</v>
      </c>
      <c r="B142" s="12" t="s">
        <v>213</v>
      </c>
      <c r="C142" s="23" t="s">
        <v>74</v>
      </c>
      <c r="D142" s="25">
        <v>437</v>
      </c>
      <c r="E142" s="37">
        <v>38728</v>
      </c>
      <c r="F142" s="13"/>
      <c r="G142" s="15"/>
      <c r="H142" s="14">
        <v>20</v>
      </c>
      <c r="I142" s="15" t="s">
        <v>178</v>
      </c>
      <c r="J142" s="16">
        <v>40</v>
      </c>
      <c r="K142" s="13"/>
      <c r="L142" s="15"/>
      <c r="M142" s="14"/>
      <c r="N142" s="15"/>
      <c r="O142" s="13"/>
      <c r="P142" s="13"/>
      <c r="Q142" s="13"/>
      <c r="R142" s="16">
        <f t="shared" si="5"/>
        <v>60</v>
      </c>
      <c r="S142" s="4"/>
      <c r="T142" s="4"/>
      <c r="U142" s="4"/>
      <c r="V142" s="4"/>
    </row>
    <row r="143" spans="1:22" s="24" customFormat="1">
      <c r="A143" s="13">
        <v>3</v>
      </c>
      <c r="B143" s="12" t="s">
        <v>100</v>
      </c>
      <c r="C143" s="23" t="s">
        <v>37</v>
      </c>
      <c r="D143" s="26">
        <v>101</v>
      </c>
      <c r="E143" s="38">
        <v>38872</v>
      </c>
      <c r="F143" s="13">
        <v>16</v>
      </c>
      <c r="G143" s="15" t="s">
        <v>178</v>
      </c>
      <c r="H143" s="14">
        <v>8</v>
      </c>
      <c r="I143" s="15" t="s">
        <v>178</v>
      </c>
      <c r="J143" s="16">
        <v>32</v>
      </c>
      <c r="K143" s="13"/>
      <c r="L143" s="15"/>
      <c r="M143" s="14"/>
      <c r="N143" s="15"/>
      <c r="O143" s="13"/>
      <c r="P143" s="13"/>
      <c r="Q143" s="13"/>
      <c r="R143" s="16">
        <f t="shared" si="5"/>
        <v>56</v>
      </c>
      <c r="S143" s="4"/>
    </row>
    <row r="144" spans="1:22">
      <c r="A144" s="13">
        <v>4</v>
      </c>
      <c r="B144" s="12" t="s">
        <v>110</v>
      </c>
      <c r="C144" s="23" t="s">
        <v>38</v>
      </c>
      <c r="D144" s="25">
        <v>3051</v>
      </c>
      <c r="E144" s="37">
        <v>38044</v>
      </c>
      <c r="F144" s="13">
        <v>8</v>
      </c>
      <c r="G144" s="15" t="s">
        <v>178</v>
      </c>
      <c r="H144" s="14">
        <v>12</v>
      </c>
      <c r="I144" s="15" t="s">
        <v>178</v>
      </c>
      <c r="J144" s="16">
        <v>24</v>
      </c>
      <c r="K144" s="13"/>
      <c r="L144" s="15"/>
      <c r="M144" s="14"/>
      <c r="N144" s="15"/>
      <c r="O144" s="13"/>
      <c r="P144" s="13"/>
      <c r="Q144" s="13">
        <v>9</v>
      </c>
      <c r="R144" s="16">
        <f t="shared" si="5"/>
        <v>53</v>
      </c>
    </row>
    <row r="145" spans="1:22">
      <c r="A145" s="13">
        <v>5</v>
      </c>
      <c r="B145" s="12" t="s">
        <v>95</v>
      </c>
      <c r="C145" s="23" t="s">
        <v>30</v>
      </c>
      <c r="D145" s="25">
        <v>550</v>
      </c>
      <c r="E145" s="37">
        <v>39118</v>
      </c>
      <c r="F145" s="13">
        <v>8</v>
      </c>
      <c r="G145" s="15" t="s">
        <v>42</v>
      </c>
      <c r="H145" s="14">
        <v>20</v>
      </c>
      <c r="I145" s="15" t="s">
        <v>42</v>
      </c>
      <c r="J145" s="16">
        <v>24</v>
      </c>
      <c r="K145" s="13"/>
      <c r="L145" s="15"/>
      <c r="M145" s="14"/>
      <c r="N145" s="15"/>
      <c r="O145" s="13"/>
      <c r="P145" s="13"/>
      <c r="Q145" s="13"/>
      <c r="R145" s="16">
        <f t="shared" si="5"/>
        <v>52</v>
      </c>
    </row>
    <row r="146" spans="1:22">
      <c r="A146" s="13">
        <v>6</v>
      </c>
      <c r="B146" s="22" t="s">
        <v>55</v>
      </c>
      <c r="C146" s="20" t="s">
        <v>43</v>
      </c>
      <c r="D146" s="16">
        <v>3193</v>
      </c>
      <c r="E146" s="37">
        <v>38010</v>
      </c>
      <c r="F146" s="13">
        <v>16</v>
      </c>
      <c r="G146" s="15" t="s">
        <v>42</v>
      </c>
      <c r="H146" s="14">
        <v>12</v>
      </c>
      <c r="I146" s="15" t="s">
        <v>42</v>
      </c>
      <c r="J146" s="16">
        <v>16</v>
      </c>
      <c r="K146" s="13"/>
      <c r="L146" s="15"/>
      <c r="M146" s="14"/>
      <c r="N146" s="15"/>
      <c r="O146" s="13"/>
      <c r="P146" s="13"/>
      <c r="Q146" s="13">
        <v>6</v>
      </c>
      <c r="R146" s="16">
        <f t="shared" si="5"/>
        <v>50</v>
      </c>
    </row>
    <row r="147" spans="1:22">
      <c r="A147" s="13">
        <v>7</v>
      </c>
      <c r="B147" s="22" t="s">
        <v>78</v>
      </c>
      <c r="C147" s="23" t="s">
        <v>30</v>
      </c>
      <c r="D147" s="25">
        <v>550</v>
      </c>
      <c r="E147" s="37">
        <v>39117</v>
      </c>
      <c r="F147" s="13">
        <v>12</v>
      </c>
      <c r="G147" s="15" t="s">
        <v>42</v>
      </c>
      <c r="H147" s="14">
        <v>16</v>
      </c>
      <c r="I147" s="15" t="s">
        <v>42</v>
      </c>
      <c r="J147" s="16">
        <v>16</v>
      </c>
      <c r="K147" s="13"/>
      <c r="L147" s="15"/>
      <c r="M147" s="14"/>
      <c r="N147" s="15"/>
      <c r="O147" s="13"/>
      <c r="P147" s="13"/>
      <c r="Q147" s="13"/>
      <c r="R147" s="16">
        <f t="shared" si="5"/>
        <v>44</v>
      </c>
    </row>
    <row r="148" spans="1:22">
      <c r="A148" s="13">
        <v>8</v>
      </c>
      <c r="B148" s="22" t="s">
        <v>112</v>
      </c>
      <c r="C148" s="23" t="s">
        <v>36</v>
      </c>
      <c r="D148" s="25">
        <v>955</v>
      </c>
      <c r="E148" s="37">
        <v>38677</v>
      </c>
      <c r="F148" s="13">
        <v>12</v>
      </c>
      <c r="G148" s="15" t="s">
        <v>42</v>
      </c>
      <c r="H148" s="14">
        <v>8</v>
      </c>
      <c r="I148" s="15" t="s">
        <v>178</v>
      </c>
      <c r="J148" s="16">
        <v>12</v>
      </c>
      <c r="K148" s="13"/>
      <c r="L148" s="15"/>
      <c r="M148" s="14"/>
      <c r="N148" s="15"/>
      <c r="O148" s="13"/>
      <c r="P148" s="13"/>
      <c r="Q148" s="13">
        <v>9</v>
      </c>
      <c r="R148" s="16">
        <f t="shared" si="5"/>
        <v>41</v>
      </c>
    </row>
    <row r="149" spans="1:22">
      <c r="A149" s="13">
        <v>9</v>
      </c>
      <c r="B149" s="12" t="s">
        <v>93</v>
      </c>
      <c r="C149" s="23" t="s">
        <v>36</v>
      </c>
      <c r="D149" s="25">
        <v>955</v>
      </c>
      <c r="E149" s="37">
        <v>38642</v>
      </c>
      <c r="F149" s="13">
        <v>6</v>
      </c>
      <c r="G149" s="15" t="s">
        <v>42</v>
      </c>
      <c r="H149" s="14">
        <v>8</v>
      </c>
      <c r="I149" s="15" t="s">
        <v>178</v>
      </c>
      <c r="J149" s="16">
        <v>12</v>
      </c>
      <c r="K149" s="13"/>
      <c r="L149" s="15"/>
      <c r="M149" s="14"/>
      <c r="N149" s="15"/>
      <c r="O149" s="13"/>
      <c r="P149" s="13"/>
      <c r="Q149" s="13">
        <v>9</v>
      </c>
      <c r="R149" s="16">
        <f t="shared" si="5"/>
        <v>35</v>
      </c>
    </row>
    <row r="150" spans="1:22">
      <c r="A150" s="13">
        <v>10</v>
      </c>
      <c r="B150" s="12" t="s">
        <v>105</v>
      </c>
      <c r="C150" s="23" t="s">
        <v>74</v>
      </c>
      <c r="D150" s="25">
        <v>437</v>
      </c>
      <c r="E150" s="37">
        <v>38109</v>
      </c>
      <c r="F150" s="13">
        <v>8</v>
      </c>
      <c r="G150" s="15" t="s">
        <v>42</v>
      </c>
      <c r="H150" s="14">
        <v>6</v>
      </c>
      <c r="I150" s="15" t="s">
        <v>178</v>
      </c>
      <c r="J150" s="16">
        <v>16</v>
      </c>
      <c r="K150" s="13"/>
      <c r="L150" s="15"/>
      <c r="M150" s="14"/>
      <c r="N150" s="15"/>
      <c r="O150" s="13"/>
      <c r="P150" s="13"/>
      <c r="Q150" s="13">
        <v>3</v>
      </c>
      <c r="R150" s="16">
        <f t="shared" si="5"/>
        <v>33</v>
      </c>
    </row>
    <row r="151" spans="1:22">
      <c r="A151" s="13">
        <v>11</v>
      </c>
      <c r="B151" s="12" t="s">
        <v>86</v>
      </c>
      <c r="C151" s="23" t="s">
        <v>29</v>
      </c>
      <c r="D151" s="25">
        <v>749</v>
      </c>
      <c r="E151" s="37">
        <v>38091</v>
      </c>
      <c r="F151" s="13">
        <v>12</v>
      </c>
      <c r="G151" s="15" t="s">
        <v>178</v>
      </c>
      <c r="H151" s="14">
        <v>12</v>
      </c>
      <c r="I151" s="15" t="s">
        <v>178</v>
      </c>
      <c r="J151" s="16"/>
      <c r="K151" s="13"/>
      <c r="L151" s="15"/>
      <c r="M151" s="14"/>
      <c r="N151" s="15"/>
      <c r="O151" s="13"/>
      <c r="P151" s="13"/>
      <c r="Q151" s="13">
        <v>6</v>
      </c>
      <c r="R151" s="16">
        <f t="shared" si="5"/>
        <v>30</v>
      </c>
    </row>
    <row r="152" spans="1:22">
      <c r="A152" s="13">
        <v>12</v>
      </c>
      <c r="B152" s="22" t="s">
        <v>67</v>
      </c>
      <c r="C152" s="23" t="s">
        <v>29</v>
      </c>
      <c r="D152" s="25">
        <v>749</v>
      </c>
      <c r="E152" s="37">
        <v>38372</v>
      </c>
      <c r="F152" s="13">
        <v>20</v>
      </c>
      <c r="G152" s="15" t="s">
        <v>178</v>
      </c>
      <c r="H152" s="14"/>
      <c r="I152" s="15"/>
      <c r="J152" s="16"/>
      <c r="K152" s="13"/>
      <c r="L152" s="15"/>
      <c r="M152" s="14"/>
      <c r="N152" s="15"/>
      <c r="O152" s="13"/>
      <c r="P152" s="13"/>
      <c r="Q152" s="13">
        <v>9</v>
      </c>
      <c r="R152" s="16">
        <f t="shared" si="5"/>
        <v>29</v>
      </c>
      <c r="T152" s="24"/>
      <c r="U152" s="24"/>
      <c r="V152" s="24"/>
    </row>
    <row r="153" spans="1:22">
      <c r="A153" s="13">
        <v>13</v>
      </c>
      <c r="B153" s="12" t="s">
        <v>85</v>
      </c>
      <c r="C153" s="23" t="s">
        <v>30</v>
      </c>
      <c r="D153" s="25">
        <v>550</v>
      </c>
      <c r="E153" s="37">
        <v>39140</v>
      </c>
      <c r="F153" s="13">
        <v>8</v>
      </c>
      <c r="G153" s="15" t="s">
        <v>42</v>
      </c>
      <c r="H153" s="14">
        <v>8</v>
      </c>
      <c r="I153" s="15" t="s">
        <v>42</v>
      </c>
      <c r="J153" s="16">
        <v>12</v>
      </c>
      <c r="K153" s="13"/>
      <c r="L153" s="15"/>
      <c r="M153" s="14"/>
      <c r="N153" s="15"/>
      <c r="O153" s="13"/>
      <c r="P153" s="13"/>
      <c r="Q153" s="13"/>
      <c r="R153" s="16">
        <f t="shared" si="5"/>
        <v>28</v>
      </c>
    </row>
    <row r="154" spans="1:22">
      <c r="A154" s="13">
        <v>14</v>
      </c>
      <c r="B154" s="12" t="s">
        <v>131</v>
      </c>
      <c r="C154" s="23" t="s">
        <v>38</v>
      </c>
      <c r="D154" s="25">
        <v>3051</v>
      </c>
      <c r="E154" s="37">
        <v>39251</v>
      </c>
      <c r="F154" s="13">
        <v>12</v>
      </c>
      <c r="G154" s="15" t="s">
        <v>178</v>
      </c>
      <c r="H154" s="14">
        <v>8</v>
      </c>
      <c r="I154" s="15" t="s">
        <v>178</v>
      </c>
      <c r="J154" s="16">
        <v>6</v>
      </c>
      <c r="K154" s="13"/>
      <c r="L154" s="15"/>
      <c r="M154" s="14"/>
      <c r="N154" s="15"/>
      <c r="O154" s="13"/>
      <c r="P154" s="13"/>
      <c r="Q154" s="13"/>
      <c r="R154" s="16">
        <f t="shared" si="5"/>
        <v>26</v>
      </c>
      <c r="S154" s="24"/>
    </row>
    <row r="155" spans="1:22">
      <c r="A155" s="13">
        <v>15</v>
      </c>
      <c r="B155" s="12" t="s">
        <v>175</v>
      </c>
      <c r="C155" s="23" t="s">
        <v>30</v>
      </c>
      <c r="D155" s="25">
        <v>550</v>
      </c>
      <c r="E155" s="37">
        <v>38245</v>
      </c>
      <c r="F155" s="13">
        <v>6</v>
      </c>
      <c r="G155" s="15" t="s">
        <v>42</v>
      </c>
      <c r="H155" s="14">
        <v>6</v>
      </c>
      <c r="I155" s="15" t="s">
        <v>42</v>
      </c>
      <c r="J155" s="16">
        <v>12</v>
      </c>
      <c r="K155" s="13"/>
      <c r="L155" s="15"/>
      <c r="M155" s="14"/>
      <c r="N155" s="15"/>
      <c r="O155" s="13"/>
      <c r="P155" s="13"/>
      <c r="Q155" s="13"/>
      <c r="R155" s="16">
        <f t="shared" si="5"/>
        <v>24</v>
      </c>
    </row>
    <row r="156" spans="1:22">
      <c r="A156" s="13">
        <v>16</v>
      </c>
      <c r="B156" s="12" t="s">
        <v>129</v>
      </c>
      <c r="C156" s="20" t="s">
        <v>43</v>
      </c>
      <c r="D156" s="16">
        <v>3193</v>
      </c>
      <c r="E156" s="37">
        <v>38037</v>
      </c>
      <c r="F156" s="13">
        <v>8</v>
      </c>
      <c r="G156" s="15" t="s">
        <v>42</v>
      </c>
      <c r="H156" s="14">
        <v>12</v>
      </c>
      <c r="I156" s="15" t="s">
        <v>42</v>
      </c>
      <c r="J156" s="16"/>
      <c r="K156" s="13"/>
      <c r="L156" s="15"/>
      <c r="M156" s="14"/>
      <c r="N156" s="15"/>
      <c r="O156" s="13"/>
      <c r="P156" s="13"/>
      <c r="Q156" s="13"/>
      <c r="R156" s="16">
        <f t="shared" si="5"/>
        <v>20</v>
      </c>
    </row>
    <row r="157" spans="1:22">
      <c r="A157" s="13">
        <v>17</v>
      </c>
      <c r="B157" s="12" t="s">
        <v>226</v>
      </c>
      <c r="C157" s="23" t="s">
        <v>74</v>
      </c>
      <c r="D157" s="25">
        <v>437</v>
      </c>
      <c r="E157" s="37">
        <v>38203</v>
      </c>
      <c r="F157" s="13"/>
      <c r="G157" s="15"/>
      <c r="H157" s="14">
        <v>6</v>
      </c>
      <c r="I157" s="15" t="s">
        <v>178</v>
      </c>
      <c r="J157" s="16">
        <v>12</v>
      </c>
      <c r="K157" s="13"/>
      <c r="L157" s="15"/>
      <c r="M157" s="14"/>
      <c r="N157" s="15"/>
      <c r="O157" s="13"/>
      <c r="P157" s="13"/>
      <c r="Q157" s="13"/>
      <c r="R157" s="16">
        <f t="shared" si="5"/>
        <v>18</v>
      </c>
    </row>
    <row r="158" spans="1:22">
      <c r="A158" s="13">
        <v>18</v>
      </c>
      <c r="B158" s="12" t="s">
        <v>228</v>
      </c>
      <c r="C158" s="23" t="s">
        <v>38</v>
      </c>
      <c r="D158" s="25">
        <v>3051</v>
      </c>
      <c r="E158" s="37">
        <v>37989</v>
      </c>
      <c r="F158" s="13"/>
      <c r="G158" s="15"/>
      <c r="H158" s="14">
        <v>6</v>
      </c>
      <c r="I158" s="15" t="s">
        <v>178</v>
      </c>
      <c r="J158" s="16">
        <v>12</v>
      </c>
      <c r="K158" s="13"/>
      <c r="L158" s="15"/>
      <c r="M158" s="14"/>
      <c r="N158" s="15"/>
      <c r="O158" s="13"/>
      <c r="P158" s="13"/>
      <c r="Q158" s="13"/>
      <c r="R158" s="16">
        <f t="shared" si="5"/>
        <v>18</v>
      </c>
    </row>
    <row r="159" spans="1:22">
      <c r="A159" s="13">
        <v>19</v>
      </c>
      <c r="B159" s="12" t="s">
        <v>163</v>
      </c>
      <c r="C159" s="22" t="s">
        <v>164</v>
      </c>
      <c r="D159" s="26">
        <v>3324</v>
      </c>
      <c r="E159" s="37">
        <v>38683</v>
      </c>
      <c r="F159" s="13">
        <v>6</v>
      </c>
      <c r="G159" s="15" t="s">
        <v>42</v>
      </c>
      <c r="H159" s="14"/>
      <c r="I159" s="15"/>
      <c r="J159" s="16">
        <v>12</v>
      </c>
      <c r="K159" s="13"/>
      <c r="L159" s="15"/>
      <c r="M159" s="14"/>
      <c r="N159" s="15"/>
      <c r="O159" s="13"/>
      <c r="P159" s="13"/>
      <c r="Q159" s="13"/>
      <c r="R159" s="16">
        <f t="shared" si="5"/>
        <v>18</v>
      </c>
    </row>
    <row r="160" spans="1:22">
      <c r="A160" s="13">
        <v>20</v>
      </c>
      <c r="B160" s="12" t="s">
        <v>184</v>
      </c>
      <c r="C160" s="23" t="s">
        <v>29</v>
      </c>
      <c r="D160" s="25">
        <v>749</v>
      </c>
      <c r="E160" s="37">
        <v>38128</v>
      </c>
      <c r="F160" s="13">
        <v>8</v>
      </c>
      <c r="G160" s="15" t="s">
        <v>178</v>
      </c>
      <c r="H160" s="14">
        <v>1</v>
      </c>
      <c r="I160" s="15" t="s">
        <v>178</v>
      </c>
      <c r="J160" s="16">
        <v>8</v>
      </c>
      <c r="K160" s="13"/>
      <c r="L160" s="15"/>
      <c r="M160" s="14"/>
      <c r="N160" s="15"/>
      <c r="O160" s="13"/>
      <c r="P160" s="13"/>
      <c r="Q160" s="13"/>
      <c r="R160" s="16">
        <f t="shared" si="5"/>
        <v>17</v>
      </c>
    </row>
    <row r="161" spans="1:18">
      <c r="A161" s="13">
        <v>21</v>
      </c>
      <c r="B161" s="22" t="s">
        <v>94</v>
      </c>
      <c r="C161" s="23" t="s">
        <v>33</v>
      </c>
      <c r="D161" s="25">
        <v>665</v>
      </c>
      <c r="E161" s="37">
        <v>38095</v>
      </c>
      <c r="F161" s="13">
        <v>4</v>
      </c>
      <c r="G161" s="15" t="s">
        <v>42</v>
      </c>
      <c r="H161" s="14"/>
      <c r="I161" s="15"/>
      <c r="J161" s="16">
        <v>12</v>
      </c>
      <c r="K161" s="13"/>
      <c r="L161" s="15"/>
      <c r="M161" s="14"/>
      <c r="N161" s="15"/>
      <c r="O161" s="13"/>
      <c r="P161" s="13"/>
      <c r="Q161" s="13"/>
      <c r="R161" s="16">
        <f t="shared" si="5"/>
        <v>16</v>
      </c>
    </row>
    <row r="162" spans="1:18">
      <c r="A162" s="13">
        <v>22</v>
      </c>
      <c r="B162" s="12" t="s">
        <v>197</v>
      </c>
      <c r="C162" s="23" t="s">
        <v>29</v>
      </c>
      <c r="D162" s="26">
        <v>749</v>
      </c>
      <c r="E162" s="38">
        <v>38376</v>
      </c>
      <c r="F162" s="13">
        <v>6</v>
      </c>
      <c r="G162" s="15" t="s">
        <v>178</v>
      </c>
      <c r="H162" s="14">
        <v>6</v>
      </c>
      <c r="I162" s="15" t="s">
        <v>178</v>
      </c>
      <c r="J162" s="16">
        <v>4</v>
      </c>
      <c r="K162" s="13"/>
      <c r="L162" s="15"/>
      <c r="M162" s="14"/>
      <c r="N162" s="15"/>
      <c r="O162" s="13"/>
      <c r="P162" s="13"/>
      <c r="Q162" s="13"/>
      <c r="R162" s="16">
        <f t="shared" si="5"/>
        <v>16</v>
      </c>
    </row>
    <row r="163" spans="1:18">
      <c r="A163" s="13">
        <v>23</v>
      </c>
      <c r="B163" s="12" t="s">
        <v>225</v>
      </c>
      <c r="C163" s="23" t="s">
        <v>227</v>
      </c>
      <c r="D163" s="25">
        <v>564</v>
      </c>
      <c r="E163" s="37">
        <v>38202</v>
      </c>
      <c r="F163" s="13"/>
      <c r="G163" s="15"/>
      <c r="H163" s="14">
        <v>6</v>
      </c>
      <c r="I163" s="15" t="s">
        <v>178</v>
      </c>
      <c r="J163" s="16">
        <v>8</v>
      </c>
      <c r="K163" s="13"/>
      <c r="L163" s="15"/>
      <c r="M163" s="14"/>
      <c r="N163" s="15"/>
      <c r="O163" s="13"/>
      <c r="P163" s="13"/>
      <c r="Q163" s="13"/>
      <c r="R163" s="16">
        <f t="shared" si="5"/>
        <v>14</v>
      </c>
    </row>
    <row r="164" spans="1:18">
      <c r="A164" s="13">
        <v>24</v>
      </c>
      <c r="B164" s="22" t="s">
        <v>166</v>
      </c>
      <c r="C164" s="23" t="s">
        <v>152</v>
      </c>
      <c r="D164" s="25">
        <v>815</v>
      </c>
      <c r="E164" s="37">
        <v>38462</v>
      </c>
      <c r="F164" s="13">
        <v>6</v>
      </c>
      <c r="G164" s="15" t="s">
        <v>42</v>
      </c>
      <c r="H164" s="14">
        <v>6</v>
      </c>
      <c r="I164" s="15" t="s">
        <v>42</v>
      </c>
      <c r="J164" s="16">
        <v>2</v>
      </c>
      <c r="K164" s="13"/>
      <c r="L164" s="15"/>
      <c r="M164" s="14"/>
      <c r="N164" s="15"/>
      <c r="O164" s="13"/>
      <c r="P164" s="13"/>
      <c r="Q164" s="13"/>
      <c r="R164" s="16">
        <f t="shared" si="5"/>
        <v>14</v>
      </c>
    </row>
    <row r="165" spans="1:18">
      <c r="A165" s="13">
        <v>25</v>
      </c>
      <c r="B165" s="12" t="s">
        <v>118</v>
      </c>
      <c r="C165" s="23" t="s">
        <v>30</v>
      </c>
      <c r="D165" s="25">
        <v>550</v>
      </c>
      <c r="E165" s="37">
        <v>38938</v>
      </c>
      <c r="F165" s="13">
        <v>6</v>
      </c>
      <c r="G165" s="15" t="s">
        <v>42</v>
      </c>
      <c r="H165" s="14">
        <v>8</v>
      </c>
      <c r="I165" s="15" t="s">
        <v>42</v>
      </c>
      <c r="J165" s="16"/>
      <c r="K165" s="13"/>
      <c r="L165" s="15"/>
      <c r="M165" s="14"/>
      <c r="N165" s="15"/>
      <c r="O165" s="13"/>
      <c r="P165" s="13"/>
      <c r="Q165" s="13"/>
      <c r="R165" s="16">
        <f t="shared" si="5"/>
        <v>14</v>
      </c>
    </row>
    <row r="166" spans="1:18">
      <c r="A166" s="13">
        <v>26</v>
      </c>
      <c r="B166" s="22" t="s">
        <v>172</v>
      </c>
      <c r="C166" s="22" t="s">
        <v>152</v>
      </c>
      <c r="D166" s="26">
        <v>815</v>
      </c>
      <c r="E166" s="37">
        <v>38726</v>
      </c>
      <c r="F166" s="13">
        <v>3</v>
      </c>
      <c r="G166" s="15" t="s">
        <v>42</v>
      </c>
      <c r="H166" s="14">
        <v>8</v>
      </c>
      <c r="I166" s="15" t="s">
        <v>42</v>
      </c>
      <c r="J166" s="16"/>
      <c r="K166" s="13"/>
      <c r="L166" s="15"/>
      <c r="M166" s="14"/>
      <c r="N166" s="15"/>
      <c r="O166" s="13"/>
      <c r="P166" s="13"/>
      <c r="Q166" s="13"/>
      <c r="R166" s="16">
        <f t="shared" si="5"/>
        <v>11</v>
      </c>
    </row>
    <row r="167" spans="1:18">
      <c r="A167" s="13">
        <v>27</v>
      </c>
      <c r="B167" s="12" t="s">
        <v>185</v>
      </c>
      <c r="C167" s="23" t="s">
        <v>186</v>
      </c>
      <c r="D167" s="25">
        <v>634</v>
      </c>
      <c r="E167" s="37">
        <v>38709</v>
      </c>
      <c r="F167" s="13">
        <v>8</v>
      </c>
      <c r="G167" s="15" t="s">
        <v>178</v>
      </c>
      <c r="H167" s="14">
        <v>2</v>
      </c>
      <c r="I167" s="15" t="s">
        <v>178</v>
      </c>
      <c r="J167" s="16"/>
      <c r="K167" s="13"/>
      <c r="L167" s="15"/>
      <c r="M167" s="14"/>
      <c r="N167" s="15"/>
      <c r="O167" s="13"/>
      <c r="P167" s="13"/>
      <c r="Q167" s="13"/>
      <c r="R167" s="16">
        <f t="shared" si="5"/>
        <v>10</v>
      </c>
    </row>
    <row r="168" spans="1:18">
      <c r="A168" s="13">
        <v>28</v>
      </c>
      <c r="B168" s="22" t="s">
        <v>177</v>
      </c>
      <c r="C168" s="22" t="s">
        <v>152</v>
      </c>
      <c r="D168" s="26">
        <v>815</v>
      </c>
      <c r="E168" s="37">
        <v>38258</v>
      </c>
      <c r="F168" s="13">
        <v>1</v>
      </c>
      <c r="G168" s="15" t="s">
        <v>42</v>
      </c>
      <c r="H168" s="14">
        <v>6</v>
      </c>
      <c r="I168" s="15" t="s">
        <v>42</v>
      </c>
      <c r="J168" s="16">
        <v>2</v>
      </c>
      <c r="K168" s="13"/>
      <c r="L168" s="15"/>
      <c r="M168" s="14"/>
      <c r="N168" s="15"/>
      <c r="O168" s="13"/>
      <c r="P168" s="13"/>
      <c r="Q168" s="13"/>
      <c r="R168" s="16">
        <f t="shared" si="5"/>
        <v>9</v>
      </c>
    </row>
    <row r="169" spans="1:18">
      <c r="A169" s="13">
        <v>29</v>
      </c>
      <c r="B169" s="22" t="s">
        <v>132</v>
      </c>
      <c r="C169" s="23" t="s">
        <v>30</v>
      </c>
      <c r="D169" s="25">
        <v>550</v>
      </c>
      <c r="E169" s="37">
        <v>38285</v>
      </c>
      <c r="F169" s="13">
        <v>1</v>
      </c>
      <c r="G169" s="15" t="s">
        <v>42</v>
      </c>
      <c r="H169" s="14">
        <v>8</v>
      </c>
      <c r="I169" s="15" t="s">
        <v>42</v>
      </c>
      <c r="J169" s="16"/>
      <c r="K169" s="13"/>
      <c r="L169" s="15"/>
      <c r="M169" s="14"/>
      <c r="N169" s="15"/>
      <c r="O169" s="13"/>
      <c r="P169" s="13"/>
      <c r="Q169" s="13"/>
      <c r="R169" s="16">
        <f t="shared" si="5"/>
        <v>9</v>
      </c>
    </row>
    <row r="170" spans="1:18">
      <c r="A170" s="13">
        <v>30</v>
      </c>
      <c r="B170" s="22" t="s">
        <v>169</v>
      </c>
      <c r="C170" s="20" t="s">
        <v>164</v>
      </c>
      <c r="D170" s="13">
        <v>3324</v>
      </c>
      <c r="E170" s="38">
        <v>39645</v>
      </c>
      <c r="F170" s="13">
        <v>6</v>
      </c>
      <c r="G170" s="15" t="s">
        <v>42</v>
      </c>
      <c r="H170" s="14">
        <v>3</v>
      </c>
      <c r="I170" s="15" t="s">
        <v>178</v>
      </c>
      <c r="J170" s="16"/>
      <c r="K170" s="13"/>
      <c r="L170" s="15"/>
      <c r="M170" s="14"/>
      <c r="N170" s="15"/>
      <c r="O170" s="13"/>
      <c r="P170" s="13"/>
      <c r="Q170" s="13"/>
      <c r="R170" s="16">
        <f t="shared" si="5"/>
        <v>9</v>
      </c>
    </row>
    <row r="171" spans="1:18">
      <c r="A171" s="13">
        <v>31</v>
      </c>
      <c r="B171" s="12" t="s">
        <v>124</v>
      </c>
      <c r="C171" s="21" t="s">
        <v>122</v>
      </c>
      <c r="D171" s="21">
        <v>2695</v>
      </c>
      <c r="E171" s="38">
        <v>38987</v>
      </c>
      <c r="F171" s="13">
        <v>6</v>
      </c>
      <c r="G171" s="15" t="s">
        <v>178</v>
      </c>
      <c r="H171" s="14"/>
      <c r="I171" s="15"/>
      <c r="J171" s="16">
        <v>2</v>
      </c>
      <c r="K171" s="13"/>
      <c r="L171" s="15"/>
      <c r="M171" s="14"/>
      <c r="N171" s="15"/>
      <c r="O171" s="13"/>
      <c r="P171" s="13"/>
      <c r="Q171" s="13"/>
      <c r="R171" s="16">
        <f t="shared" si="5"/>
        <v>8</v>
      </c>
    </row>
    <row r="172" spans="1:18">
      <c r="A172" s="13">
        <v>32</v>
      </c>
      <c r="B172" s="22" t="s">
        <v>165</v>
      </c>
      <c r="C172" s="22" t="s">
        <v>152</v>
      </c>
      <c r="D172" s="26">
        <v>815</v>
      </c>
      <c r="E172" s="37">
        <v>38543</v>
      </c>
      <c r="F172" s="13">
        <v>6</v>
      </c>
      <c r="G172" s="15" t="s">
        <v>42</v>
      </c>
      <c r="H172" s="14">
        <v>2</v>
      </c>
      <c r="I172" s="15" t="s">
        <v>42</v>
      </c>
      <c r="J172" s="16"/>
      <c r="K172" s="13"/>
      <c r="L172" s="15"/>
      <c r="M172" s="14"/>
      <c r="N172" s="15"/>
      <c r="O172" s="13"/>
      <c r="P172" s="13"/>
      <c r="Q172" s="13"/>
      <c r="R172" s="16">
        <f t="shared" si="5"/>
        <v>8</v>
      </c>
    </row>
    <row r="173" spans="1:18">
      <c r="A173" s="13">
        <v>33</v>
      </c>
      <c r="B173" s="12" t="s">
        <v>183</v>
      </c>
      <c r="C173" s="23" t="s">
        <v>117</v>
      </c>
      <c r="D173" s="25">
        <v>3054</v>
      </c>
      <c r="E173" s="37">
        <v>37907</v>
      </c>
      <c r="F173" s="13">
        <v>8</v>
      </c>
      <c r="G173" s="15" t="s">
        <v>178</v>
      </c>
      <c r="H173" s="14"/>
      <c r="I173" s="15"/>
      <c r="J173" s="16"/>
      <c r="K173" s="13"/>
      <c r="L173" s="15"/>
      <c r="M173" s="14"/>
      <c r="N173" s="15"/>
      <c r="O173" s="13"/>
      <c r="P173" s="13"/>
      <c r="Q173" s="13"/>
      <c r="R173" s="16">
        <f t="shared" ref="R173:R204" si="6">+F173+H173+J173+K173+M173-O173+P173+Q173</f>
        <v>8</v>
      </c>
    </row>
    <row r="174" spans="1:18">
      <c r="A174" s="13">
        <v>34</v>
      </c>
      <c r="B174" s="22" t="s">
        <v>173</v>
      </c>
      <c r="C174" s="23" t="s">
        <v>152</v>
      </c>
      <c r="D174" s="25">
        <v>815</v>
      </c>
      <c r="E174" s="37">
        <v>39659</v>
      </c>
      <c r="F174" s="13">
        <v>1</v>
      </c>
      <c r="G174" s="15" t="s">
        <v>42</v>
      </c>
      <c r="H174" s="14">
        <v>6</v>
      </c>
      <c r="I174" s="15" t="s">
        <v>42</v>
      </c>
      <c r="J174" s="16"/>
      <c r="K174" s="13"/>
      <c r="L174" s="15"/>
      <c r="M174" s="14"/>
      <c r="N174" s="15"/>
      <c r="O174" s="13"/>
      <c r="P174" s="13"/>
      <c r="Q174" s="13"/>
      <c r="R174" s="16">
        <f t="shared" si="6"/>
        <v>7</v>
      </c>
    </row>
    <row r="175" spans="1:18">
      <c r="A175" s="13">
        <v>35</v>
      </c>
      <c r="B175" s="22" t="s">
        <v>174</v>
      </c>
      <c r="C175" s="23" t="s">
        <v>152</v>
      </c>
      <c r="D175" s="25">
        <v>815</v>
      </c>
      <c r="E175" s="37">
        <v>39543</v>
      </c>
      <c r="F175" s="13">
        <v>1</v>
      </c>
      <c r="G175" s="15" t="s">
        <v>42</v>
      </c>
      <c r="H175" s="14">
        <v>6</v>
      </c>
      <c r="I175" s="15" t="s">
        <v>42</v>
      </c>
      <c r="J175" s="16"/>
      <c r="K175" s="13"/>
      <c r="L175" s="15"/>
      <c r="M175" s="14"/>
      <c r="N175" s="15"/>
      <c r="O175" s="13"/>
      <c r="P175" s="13"/>
      <c r="Q175" s="13"/>
      <c r="R175" s="16">
        <f t="shared" si="6"/>
        <v>7</v>
      </c>
    </row>
    <row r="176" spans="1:18">
      <c r="A176" s="13">
        <v>36</v>
      </c>
      <c r="B176" s="22" t="s">
        <v>168</v>
      </c>
      <c r="C176" s="20" t="s">
        <v>43</v>
      </c>
      <c r="D176" s="16">
        <v>3193</v>
      </c>
      <c r="E176" s="37">
        <v>39082</v>
      </c>
      <c r="F176" s="13">
        <v>4</v>
      </c>
      <c r="G176" s="15" t="s">
        <v>42</v>
      </c>
      <c r="H176" s="14">
        <v>3</v>
      </c>
      <c r="I176" s="15" t="s">
        <v>42</v>
      </c>
      <c r="J176" s="16"/>
      <c r="K176" s="13"/>
      <c r="L176" s="15"/>
      <c r="M176" s="14"/>
      <c r="N176" s="15"/>
      <c r="O176" s="13"/>
      <c r="P176" s="13"/>
      <c r="Q176" s="13"/>
      <c r="R176" s="16">
        <f t="shared" si="6"/>
        <v>7</v>
      </c>
    </row>
    <row r="177" spans="1:18">
      <c r="A177" s="13">
        <v>37</v>
      </c>
      <c r="B177" s="22" t="s">
        <v>146</v>
      </c>
      <c r="C177" s="21" t="s">
        <v>122</v>
      </c>
      <c r="D177" s="21">
        <v>2695</v>
      </c>
      <c r="E177" s="37">
        <v>39200</v>
      </c>
      <c r="F177" s="13">
        <v>6</v>
      </c>
      <c r="G177" s="15" t="s">
        <v>178</v>
      </c>
      <c r="H177" s="14">
        <v>1</v>
      </c>
      <c r="I177" s="15" t="s">
        <v>178</v>
      </c>
      <c r="J177" s="16"/>
      <c r="K177" s="13"/>
      <c r="L177" s="15"/>
      <c r="M177" s="14"/>
      <c r="N177" s="15"/>
      <c r="O177" s="13"/>
      <c r="P177" s="13"/>
      <c r="Q177" s="13"/>
      <c r="R177" s="16">
        <f t="shared" si="6"/>
        <v>7</v>
      </c>
    </row>
    <row r="178" spans="1:18">
      <c r="A178" s="13">
        <v>38</v>
      </c>
      <c r="B178" s="22" t="s">
        <v>171</v>
      </c>
      <c r="C178" s="23" t="s">
        <v>30</v>
      </c>
      <c r="D178" s="25">
        <v>550</v>
      </c>
      <c r="E178" s="37">
        <v>39347</v>
      </c>
      <c r="F178" s="13"/>
      <c r="G178" s="15"/>
      <c r="H178" s="14">
        <v>6</v>
      </c>
      <c r="I178" s="15" t="s">
        <v>42</v>
      </c>
      <c r="J178" s="16"/>
      <c r="K178" s="13"/>
      <c r="L178" s="15"/>
      <c r="M178" s="14"/>
      <c r="N178" s="15"/>
      <c r="O178" s="13"/>
      <c r="P178" s="13"/>
      <c r="Q178" s="13"/>
      <c r="R178" s="16">
        <f t="shared" si="6"/>
        <v>6</v>
      </c>
    </row>
    <row r="179" spans="1:18">
      <c r="A179" s="13">
        <v>39</v>
      </c>
      <c r="B179" s="12" t="s">
        <v>224</v>
      </c>
      <c r="C179" s="23" t="s">
        <v>36</v>
      </c>
      <c r="D179" s="25">
        <v>955</v>
      </c>
      <c r="E179" s="37">
        <v>38044</v>
      </c>
      <c r="F179" s="13"/>
      <c r="G179" s="15"/>
      <c r="H179" s="14">
        <v>6</v>
      </c>
      <c r="I179" s="15" t="s">
        <v>178</v>
      </c>
      <c r="J179" s="16"/>
      <c r="K179" s="13"/>
      <c r="L179" s="15"/>
      <c r="M179" s="14"/>
      <c r="N179" s="15"/>
      <c r="O179" s="13"/>
      <c r="P179" s="13"/>
      <c r="Q179" s="13"/>
      <c r="R179" s="16">
        <f t="shared" si="6"/>
        <v>6</v>
      </c>
    </row>
    <row r="180" spans="1:18">
      <c r="A180" s="13">
        <v>40</v>
      </c>
      <c r="B180" s="12" t="s">
        <v>214</v>
      </c>
      <c r="C180" s="22" t="s">
        <v>29</v>
      </c>
      <c r="D180" s="26">
        <v>749</v>
      </c>
      <c r="E180" s="37">
        <v>38748</v>
      </c>
      <c r="F180" s="13"/>
      <c r="G180" s="15"/>
      <c r="H180" s="14">
        <v>6</v>
      </c>
      <c r="I180" s="15" t="s">
        <v>178</v>
      </c>
      <c r="J180" s="16"/>
      <c r="K180" s="13"/>
      <c r="L180" s="15"/>
      <c r="M180" s="14"/>
      <c r="N180" s="15"/>
      <c r="O180" s="13"/>
      <c r="P180" s="13"/>
      <c r="Q180" s="13"/>
      <c r="R180" s="16">
        <f t="shared" si="6"/>
        <v>6</v>
      </c>
    </row>
    <row r="181" spans="1:18">
      <c r="A181" s="13">
        <v>41</v>
      </c>
      <c r="B181" s="12" t="s">
        <v>220</v>
      </c>
      <c r="C181" s="22" t="s">
        <v>29</v>
      </c>
      <c r="D181" s="26">
        <v>749</v>
      </c>
      <c r="E181" s="37">
        <v>39377</v>
      </c>
      <c r="F181" s="13"/>
      <c r="G181" s="15"/>
      <c r="H181" s="14">
        <v>6</v>
      </c>
      <c r="I181" s="15" t="s">
        <v>178</v>
      </c>
      <c r="J181" s="16"/>
      <c r="K181" s="13"/>
      <c r="L181" s="15"/>
      <c r="M181" s="14"/>
      <c r="N181" s="15"/>
      <c r="O181" s="13"/>
      <c r="P181" s="13"/>
      <c r="Q181" s="13"/>
      <c r="R181" s="16">
        <f t="shared" si="6"/>
        <v>6</v>
      </c>
    </row>
    <row r="182" spans="1:18">
      <c r="A182" s="13">
        <v>42</v>
      </c>
      <c r="B182" s="12" t="s">
        <v>187</v>
      </c>
      <c r="C182" s="23" t="s">
        <v>186</v>
      </c>
      <c r="D182" s="25">
        <v>634</v>
      </c>
      <c r="E182" s="37">
        <v>38456</v>
      </c>
      <c r="F182" s="13">
        <v>6</v>
      </c>
      <c r="G182" s="15" t="s">
        <v>178</v>
      </c>
      <c r="H182" s="14"/>
      <c r="I182" s="15"/>
      <c r="J182" s="16"/>
      <c r="K182" s="13"/>
      <c r="L182" s="15"/>
      <c r="M182" s="14"/>
      <c r="N182" s="15"/>
      <c r="O182" s="13"/>
      <c r="P182" s="13"/>
      <c r="Q182" s="13"/>
      <c r="R182" s="16">
        <f t="shared" si="6"/>
        <v>6</v>
      </c>
    </row>
    <row r="183" spans="1:18">
      <c r="A183" s="13">
        <v>43</v>
      </c>
      <c r="B183" s="12" t="s">
        <v>108</v>
      </c>
      <c r="C183" s="22" t="s">
        <v>30</v>
      </c>
      <c r="D183" s="26">
        <v>550</v>
      </c>
      <c r="E183" s="37">
        <v>39277</v>
      </c>
      <c r="F183" s="13">
        <v>6</v>
      </c>
      <c r="G183" s="15" t="s">
        <v>42</v>
      </c>
      <c r="H183" s="14"/>
      <c r="I183" s="15"/>
      <c r="J183" s="16"/>
      <c r="K183" s="13"/>
      <c r="L183" s="15"/>
      <c r="M183" s="14"/>
      <c r="N183" s="15"/>
      <c r="O183" s="13"/>
      <c r="P183" s="13"/>
      <c r="Q183" s="13"/>
      <c r="R183" s="16">
        <f t="shared" si="6"/>
        <v>6</v>
      </c>
    </row>
    <row r="184" spans="1:18">
      <c r="A184" s="13">
        <v>44</v>
      </c>
      <c r="B184" s="12" t="s">
        <v>145</v>
      </c>
      <c r="C184" s="21" t="s">
        <v>122</v>
      </c>
      <c r="D184" s="21">
        <v>2695</v>
      </c>
      <c r="E184" s="38">
        <v>39408</v>
      </c>
      <c r="F184" s="13">
        <v>3</v>
      </c>
      <c r="G184" s="15" t="s">
        <v>178</v>
      </c>
      <c r="H184" s="14"/>
      <c r="I184" s="15"/>
      <c r="J184" s="16"/>
      <c r="K184" s="13"/>
      <c r="L184" s="15"/>
      <c r="M184" s="14"/>
      <c r="N184" s="15"/>
      <c r="O184" s="13"/>
      <c r="P184" s="13"/>
      <c r="Q184" s="13"/>
      <c r="R184" s="16">
        <f t="shared" si="6"/>
        <v>3</v>
      </c>
    </row>
    <row r="185" spans="1:18">
      <c r="A185" s="13">
        <v>45</v>
      </c>
      <c r="B185" s="22" t="s">
        <v>257</v>
      </c>
      <c r="C185" s="22" t="s">
        <v>74</v>
      </c>
      <c r="D185" s="26">
        <v>437</v>
      </c>
      <c r="E185" s="38">
        <v>38195</v>
      </c>
      <c r="F185" s="13"/>
      <c r="G185" s="15"/>
      <c r="H185" s="14"/>
      <c r="I185" s="15"/>
      <c r="J185" s="16">
        <v>2</v>
      </c>
      <c r="K185" s="13"/>
      <c r="L185" s="15"/>
      <c r="M185" s="14"/>
      <c r="N185" s="15"/>
      <c r="O185" s="13"/>
      <c r="P185" s="13"/>
      <c r="Q185" s="13"/>
      <c r="R185" s="16">
        <f t="shared" si="6"/>
        <v>2</v>
      </c>
    </row>
    <row r="186" spans="1:18">
      <c r="A186" s="13">
        <v>46</v>
      </c>
      <c r="B186" s="22" t="s">
        <v>77</v>
      </c>
      <c r="C186" s="20" t="s">
        <v>43</v>
      </c>
      <c r="D186" s="13">
        <v>3193</v>
      </c>
      <c r="E186" s="38">
        <v>39034</v>
      </c>
      <c r="F186" s="13">
        <v>1</v>
      </c>
      <c r="G186" s="15" t="s">
        <v>42</v>
      </c>
      <c r="H186" s="14">
        <v>1</v>
      </c>
      <c r="I186" s="15" t="s">
        <v>42</v>
      </c>
      <c r="J186" s="16"/>
      <c r="K186" s="13"/>
      <c r="L186" s="15"/>
      <c r="M186" s="14"/>
      <c r="N186" s="15"/>
      <c r="O186" s="13"/>
      <c r="P186" s="13"/>
      <c r="Q186" s="13"/>
      <c r="R186" s="16">
        <f t="shared" si="6"/>
        <v>2</v>
      </c>
    </row>
    <row r="187" spans="1:18">
      <c r="A187" s="13">
        <v>47</v>
      </c>
      <c r="B187" s="12" t="s">
        <v>143</v>
      </c>
      <c r="C187" s="20" t="s">
        <v>122</v>
      </c>
      <c r="D187" s="21">
        <v>2695</v>
      </c>
      <c r="E187" s="38">
        <v>38758</v>
      </c>
      <c r="F187" s="13">
        <v>2</v>
      </c>
      <c r="G187" s="15" t="s">
        <v>178</v>
      </c>
      <c r="H187" s="14"/>
      <c r="I187" s="15"/>
      <c r="J187" s="16"/>
      <c r="K187" s="13"/>
      <c r="L187" s="15"/>
      <c r="M187" s="14"/>
      <c r="N187" s="15"/>
      <c r="O187" s="13"/>
      <c r="P187" s="13"/>
      <c r="Q187" s="13"/>
      <c r="R187" s="16">
        <f t="shared" si="6"/>
        <v>2</v>
      </c>
    </row>
    <row r="188" spans="1:18">
      <c r="A188" s="13">
        <v>48</v>
      </c>
      <c r="B188" s="12" t="s">
        <v>119</v>
      </c>
      <c r="C188" s="20" t="s">
        <v>43</v>
      </c>
      <c r="D188" s="16">
        <v>3193</v>
      </c>
      <c r="E188" s="37">
        <v>38873</v>
      </c>
      <c r="F188" s="13">
        <v>2</v>
      </c>
      <c r="G188" s="15" t="s">
        <v>42</v>
      </c>
      <c r="H188" s="14"/>
      <c r="I188" s="15"/>
      <c r="J188" s="16"/>
      <c r="K188" s="13"/>
      <c r="L188" s="15"/>
      <c r="M188" s="14"/>
      <c r="N188" s="15"/>
      <c r="O188" s="13"/>
      <c r="P188" s="13"/>
      <c r="Q188" s="13"/>
      <c r="R188" s="16">
        <f t="shared" si="6"/>
        <v>2</v>
      </c>
    </row>
    <row r="189" spans="1:18">
      <c r="A189" s="13">
        <v>49</v>
      </c>
      <c r="B189" s="12" t="s">
        <v>181</v>
      </c>
      <c r="C189" s="23" t="s">
        <v>29</v>
      </c>
      <c r="D189" s="25">
        <v>749</v>
      </c>
      <c r="E189" s="37">
        <v>38894</v>
      </c>
      <c r="F189" s="13">
        <v>1</v>
      </c>
      <c r="G189" s="15" t="s">
        <v>178</v>
      </c>
      <c r="H189" s="14"/>
      <c r="I189" s="15"/>
      <c r="J189" s="16"/>
      <c r="K189" s="13"/>
      <c r="L189" s="15"/>
      <c r="M189" s="14"/>
      <c r="N189" s="15"/>
      <c r="O189" s="13"/>
      <c r="P189" s="13"/>
      <c r="Q189" s="13"/>
      <c r="R189" s="16">
        <f t="shared" si="6"/>
        <v>1</v>
      </c>
    </row>
    <row r="190" spans="1:18">
      <c r="A190" s="13">
        <v>50</v>
      </c>
      <c r="B190" s="12" t="s">
        <v>144</v>
      </c>
      <c r="C190" s="20" t="s">
        <v>122</v>
      </c>
      <c r="D190" s="20">
        <v>2695</v>
      </c>
      <c r="E190" s="37">
        <v>39408</v>
      </c>
      <c r="F190" s="13">
        <v>1</v>
      </c>
      <c r="G190" s="15" t="s">
        <v>178</v>
      </c>
      <c r="H190" s="14"/>
      <c r="I190" s="15"/>
      <c r="J190" s="16"/>
      <c r="K190" s="13"/>
      <c r="L190" s="15"/>
      <c r="M190" s="14"/>
      <c r="N190" s="15"/>
      <c r="O190" s="13"/>
      <c r="P190" s="13"/>
      <c r="Q190" s="13"/>
      <c r="R190" s="16">
        <f t="shared" si="6"/>
        <v>1</v>
      </c>
    </row>
    <row r="191" spans="1:18">
      <c r="A191" s="13">
        <v>51</v>
      </c>
      <c r="B191" s="12" t="s">
        <v>142</v>
      </c>
      <c r="C191" s="20" t="s">
        <v>122</v>
      </c>
      <c r="D191" s="20">
        <v>2695</v>
      </c>
      <c r="E191" s="37">
        <v>38477</v>
      </c>
      <c r="F191" s="13">
        <v>1</v>
      </c>
      <c r="G191" s="15" t="s">
        <v>178</v>
      </c>
      <c r="H191" s="14"/>
      <c r="I191" s="15"/>
      <c r="J191" s="16"/>
      <c r="K191" s="13"/>
      <c r="L191" s="15"/>
      <c r="M191" s="14"/>
      <c r="N191" s="15"/>
      <c r="O191" s="13"/>
      <c r="P191" s="13"/>
      <c r="Q191" s="13"/>
      <c r="R191" s="16">
        <f t="shared" si="6"/>
        <v>1</v>
      </c>
    </row>
    <row r="192" spans="1:18">
      <c r="A192" s="13">
        <v>52</v>
      </c>
      <c r="B192" s="22" t="s">
        <v>176</v>
      </c>
      <c r="C192" s="23" t="s">
        <v>152</v>
      </c>
      <c r="D192" s="25">
        <v>815</v>
      </c>
      <c r="E192" s="37">
        <v>38394</v>
      </c>
      <c r="F192" s="13">
        <v>1</v>
      </c>
      <c r="G192" s="15" t="s">
        <v>42</v>
      </c>
      <c r="H192" s="14"/>
      <c r="I192" s="15"/>
      <c r="J192" s="16"/>
      <c r="K192" s="13"/>
      <c r="L192" s="15"/>
      <c r="M192" s="14"/>
      <c r="N192" s="15"/>
      <c r="O192" s="13"/>
      <c r="P192" s="13"/>
      <c r="Q192" s="13"/>
      <c r="R192" s="16">
        <f t="shared" si="6"/>
        <v>1</v>
      </c>
    </row>
    <row r="193" spans="1:19" ht="12.75">
      <c r="A193" s="60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2"/>
    </row>
    <row r="194" spans="1:19" ht="18">
      <c r="A194" s="63" t="s">
        <v>52</v>
      </c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5"/>
    </row>
    <row r="195" spans="1:19">
      <c r="A195" s="28"/>
      <c r="B195" s="28" t="s">
        <v>14</v>
      </c>
      <c r="C195" s="28" t="s">
        <v>15</v>
      </c>
      <c r="D195" s="29" t="s">
        <v>58</v>
      </c>
      <c r="E195" s="36" t="s">
        <v>65</v>
      </c>
      <c r="F195" s="66">
        <v>1</v>
      </c>
      <c r="G195" s="67"/>
      <c r="H195" s="66">
        <v>2</v>
      </c>
      <c r="I195" s="67"/>
      <c r="J195" s="30">
        <v>3</v>
      </c>
      <c r="K195" s="66">
        <v>4</v>
      </c>
      <c r="L195" s="67"/>
      <c r="M195" s="66">
        <v>5</v>
      </c>
      <c r="N195" s="67"/>
      <c r="O195" s="29" t="s">
        <v>57</v>
      </c>
      <c r="P195" s="29">
        <v>6</v>
      </c>
      <c r="Q195" s="29" t="s">
        <v>12</v>
      </c>
      <c r="R195" s="30" t="s">
        <v>13</v>
      </c>
    </row>
    <row r="196" spans="1:19">
      <c r="A196" s="13">
        <v>1</v>
      </c>
      <c r="B196" s="12" t="s">
        <v>95</v>
      </c>
      <c r="C196" s="23" t="s">
        <v>30</v>
      </c>
      <c r="D196" s="25">
        <v>550</v>
      </c>
      <c r="E196" s="37">
        <v>39118</v>
      </c>
      <c r="F196" s="13">
        <v>16</v>
      </c>
      <c r="G196" s="15" t="s">
        <v>42</v>
      </c>
      <c r="H196" s="14">
        <v>20</v>
      </c>
      <c r="I196" s="15" t="s">
        <v>42</v>
      </c>
      <c r="J196" s="16">
        <v>32</v>
      </c>
      <c r="K196" s="13"/>
      <c r="L196" s="15"/>
      <c r="M196" s="14"/>
      <c r="N196" s="15"/>
      <c r="O196" s="13"/>
      <c r="P196" s="13"/>
      <c r="Q196" s="13">
        <v>9</v>
      </c>
      <c r="R196" s="16">
        <f t="shared" ref="R196:R227" si="7">+F196+H196+J196+K196+M196-O196+P196+Q196</f>
        <v>77</v>
      </c>
      <c r="S196" s="27"/>
    </row>
    <row r="197" spans="1:19">
      <c r="A197" s="13">
        <v>2</v>
      </c>
      <c r="B197" s="12" t="s">
        <v>213</v>
      </c>
      <c r="C197" s="23" t="s">
        <v>74</v>
      </c>
      <c r="D197" s="25">
        <v>437</v>
      </c>
      <c r="E197" s="37">
        <v>38728</v>
      </c>
      <c r="F197" s="13"/>
      <c r="G197" s="15"/>
      <c r="H197" s="14">
        <v>20</v>
      </c>
      <c r="I197" s="15" t="s">
        <v>178</v>
      </c>
      <c r="J197" s="16">
        <v>40</v>
      </c>
      <c r="K197" s="13"/>
      <c r="L197" s="15"/>
      <c r="M197" s="14"/>
      <c r="N197" s="15"/>
      <c r="O197" s="13"/>
      <c r="P197" s="13"/>
      <c r="Q197" s="13">
        <v>9</v>
      </c>
      <c r="R197" s="16">
        <f t="shared" si="7"/>
        <v>69</v>
      </c>
    </row>
    <row r="198" spans="1:19">
      <c r="A198" s="13">
        <v>3</v>
      </c>
      <c r="B198" s="12" t="s">
        <v>100</v>
      </c>
      <c r="C198" s="23" t="s">
        <v>37</v>
      </c>
      <c r="D198" s="25">
        <v>101</v>
      </c>
      <c r="E198" s="37">
        <v>38872</v>
      </c>
      <c r="F198" s="13">
        <v>20</v>
      </c>
      <c r="G198" s="15" t="s">
        <v>178</v>
      </c>
      <c r="H198" s="14">
        <v>16</v>
      </c>
      <c r="I198" s="15" t="s">
        <v>178</v>
      </c>
      <c r="J198" s="16">
        <v>24</v>
      </c>
      <c r="K198" s="13"/>
      <c r="L198" s="15"/>
      <c r="M198" s="14"/>
      <c r="N198" s="15"/>
      <c r="O198" s="13"/>
      <c r="P198" s="13"/>
      <c r="Q198" s="13">
        <v>6</v>
      </c>
      <c r="R198" s="16">
        <f t="shared" si="7"/>
        <v>66</v>
      </c>
    </row>
    <row r="199" spans="1:19">
      <c r="A199" s="13">
        <v>4</v>
      </c>
      <c r="B199" s="22" t="s">
        <v>78</v>
      </c>
      <c r="C199" s="23" t="s">
        <v>30</v>
      </c>
      <c r="D199" s="25">
        <v>550</v>
      </c>
      <c r="E199" s="37">
        <v>39117</v>
      </c>
      <c r="F199" s="13">
        <v>12</v>
      </c>
      <c r="G199" s="15" t="s">
        <v>42</v>
      </c>
      <c r="H199" s="14">
        <v>16</v>
      </c>
      <c r="I199" s="15" t="s">
        <v>42</v>
      </c>
      <c r="J199" s="16">
        <v>24</v>
      </c>
      <c r="K199" s="13"/>
      <c r="L199" s="15"/>
      <c r="M199" s="14"/>
      <c r="N199" s="15"/>
      <c r="O199" s="13"/>
      <c r="P199" s="13"/>
      <c r="Q199" s="13">
        <v>9</v>
      </c>
      <c r="R199" s="16">
        <f t="shared" si="7"/>
        <v>61</v>
      </c>
    </row>
    <row r="200" spans="1:19">
      <c r="A200" s="13">
        <v>5</v>
      </c>
      <c r="B200" s="22" t="s">
        <v>92</v>
      </c>
      <c r="C200" s="23" t="s">
        <v>30</v>
      </c>
      <c r="D200" s="25">
        <v>550</v>
      </c>
      <c r="E200" s="37">
        <v>39727</v>
      </c>
      <c r="F200" s="13">
        <v>20</v>
      </c>
      <c r="G200" s="15" t="s">
        <v>42</v>
      </c>
      <c r="H200" s="14">
        <v>12</v>
      </c>
      <c r="I200" s="15" t="s">
        <v>42</v>
      </c>
      <c r="J200" s="16">
        <v>16</v>
      </c>
      <c r="K200" s="13"/>
      <c r="L200" s="15"/>
      <c r="M200" s="14"/>
      <c r="N200" s="15"/>
      <c r="O200" s="13"/>
      <c r="P200" s="13"/>
      <c r="Q200" s="13">
        <v>9</v>
      </c>
      <c r="R200" s="16">
        <f t="shared" si="7"/>
        <v>57</v>
      </c>
    </row>
    <row r="201" spans="1:19">
      <c r="A201" s="13">
        <v>6</v>
      </c>
      <c r="B201" s="12" t="s">
        <v>85</v>
      </c>
      <c r="C201" s="23" t="s">
        <v>30</v>
      </c>
      <c r="D201" s="25">
        <v>550</v>
      </c>
      <c r="E201" s="37">
        <v>39140</v>
      </c>
      <c r="F201" s="13">
        <v>8</v>
      </c>
      <c r="G201" s="15" t="s">
        <v>42</v>
      </c>
      <c r="H201" s="14">
        <v>12</v>
      </c>
      <c r="I201" s="15" t="s">
        <v>42</v>
      </c>
      <c r="J201" s="16">
        <v>16</v>
      </c>
      <c r="K201" s="13"/>
      <c r="L201" s="15"/>
      <c r="M201" s="14"/>
      <c r="N201" s="15"/>
      <c r="O201" s="13"/>
      <c r="P201" s="13"/>
      <c r="Q201" s="13">
        <v>9</v>
      </c>
      <c r="R201" s="16">
        <f t="shared" si="7"/>
        <v>45</v>
      </c>
      <c r="S201" s="48"/>
    </row>
    <row r="202" spans="1:19">
      <c r="A202" s="13">
        <v>7</v>
      </c>
      <c r="B202" s="12" t="s">
        <v>131</v>
      </c>
      <c r="C202" s="23" t="s">
        <v>38</v>
      </c>
      <c r="D202" s="25">
        <v>3051</v>
      </c>
      <c r="E202" s="37">
        <v>39251</v>
      </c>
      <c r="F202" s="13">
        <v>12</v>
      </c>
      <c r="G202" s="15" t="s">
        <v>178</v>
      </c>
      <c r="H202" s="14">
        <v>8</v>
      </c>
      <c r="I202" s="15" t="s">
        <v>178</v>
      </c>
      <c r="J202" s="16">
        <v>16</v>
      </c>
      <c r="K202" s="13"/>
      <c r="L202" s="15"/>
      <c r="M202" s="14"/>
      <c r="N202" s="15"/>
      <c r="O202" s="13"/>
      <c r="P202" s="13"/>
      <c r="Q202" s="13">
        <v>9</v>
      </c>
      <c r="R202" s="16">
        <f t="shared" si="7"/>
        <v>45</v>
      </c>
    </row>
    <row r="203" spans="1:19">
      <c r="A203" s="13">
        <v>8</v>
      </c>
      <c r="B203" s="12" t="s">
        <v>118</v>
      </c>
      <c r="C203" s="23" t="s">
        <v>30</v>
      </c>
      <c r="D203" s="25">
        <v>550</v>
      </c>
      <c r="E203" s="37">
        <v>38938</v>
      </c>
      <c r="F203" s="13">
        <v>12</v>
      </c>
      <c r="G203" s="15" t="s">
        <v>42</v>
      </c>
      <c r="H203" s="14">
        <v>8</v>
      </c>
      <c r="I203" s="15" t="s">
        <v>42</v>
      </c>
      <c r="J203" s="16">
        <v>16</v>
      </c>
      <c r="K203" s="13"/>
      <c r="L203" s="15"/>
      <c r="M203" s="14"/>
      <c r="N203" s="15"/>
      <c r="O203" s="13"/>
      <c r="P203" s="13"/>
      <c r="Q203" s="13"/>
      <c r="R203" s="16">
        <f t="shared" si="7"/>
        <v>36</v>
      </c>
    </row>
    <row r="204" spans="1:19">
      <c r="A204" s="13">
        <v>9</v>
      </c>
      <c r="B204" s="12" t="s">
        <v>124</v>
      </c>
      <c r="C204" s="20" t="s">
        <v>122</v>
      </c>
      <c r="D204" s="20">
        <v>2695</v>
      </c>
      <c r="E204" s="37">
        <v>38987</v>
      </c>
      <c r="F204" s="13">
        <v>16</v>
      </c>
      <c r="G204" s="15" t="s">
        <v>178</v>
      </c>
      <c r="H204" s="14"/>
      <c r="I204" s="15"/>
      <c r="J204" s="16">
        <v>8</v>
      </c>
      <c r="K204" s="13"/>
      <c r="L204" s="15"/>
      <c r="M204" s="14"/>
      <c r="N204" s="15"/>
      <c r="O204" s="13"/>
      <c r="P204" s="13"/>
      <c r="Q204" s="13">
        <v>6</v>
      </c>
      <c r="R204" s="16">
        <f t="shared" si="7"/>
        <v>30</v>
      </c>
    </row>
    <row r="205" spans="1:19">
      <c r="A205" s="13">
        <v>10</v>
      </c>
      <c r="B205" s="22" t="s">
        <v>168</v>
      </c>
      <c r="C205" s="20" t="s">
        <v>43</v>
      </c>
      <c r="D205" s="16">
        <v>3193</v>
      </c>
      <c r="E205" s="37">
        <v>39082</v>
      </c>
      <c r="F205" s="13">
        <v>8</v>
      </c>
      <c r="G205" s="15" t="s">
        <v>42</v>
      </c>
      <c r="H205" s="14">
        <v>8</v>
      </c>
      <c r="I205" s="15" t="s">
        <v>42</v>
      </c>
      <c r="J205" s="16">
        <v>12</v>
      </c>
      <c r="K205" s="13"/>
      <c r="L205" s="15"/>
      <c r="M205" s="14"/>
      <c r="N205" s="15"/>
      <c r="O205" s="13"/>
      <c r="P205" s="13"/>
      <c r="Q205" s="13"/>
      <c r="R205" s="16">
        <f t="shared" si="7"/>
        <v>28</v>
      </c>
    </row>
    <row r="206" spans="1:19">
      <c r="A206" s="13">
        <v>11</v>
      </c>
      <c r="B206" s="22" t="s">
        <v>169</v>
      </c>
      <c r="C206" s="20" t="s">
        <v>164</v>
      </c>
      <c r="D206" s="13">
        <v>3324</v>
      </c>
      <c r="E206" s="37">
        <v>39645</v>
      </c>
      <c r="F206" s="13">
        <v>8</v>
      </c>
      <c r="G206" s="15" t="s">
        <v>42</v>
      </c>
      <c r="H206" s="14">
        <v>8</v>
      </c>
      <c r="I206" s="15" t="s">
        <v>178</v>
      </c>
      <c r="J206" s="16">
        <v>12</v>
      </c>
      <c r="K206" s="13"/>
      <c r="L206" s="15"/>
      <c r="M206" s="14"/>
      <c r="N206" s="15"/>
      <c r="O206" s="13"/>
      <c r="P206" s="13"/>
      <c r="Q206" s="13"/>
      <c r="R206" s="16">
        <f t="shared" si="7"/>
        <v>28</v>
      </c>
    </row>
    <row r="207" spans="1:19">
      <c r="A207" s="13">
        <v>12</v>
      </c>
      <c r="B207" s="22" t="s">
        <v>156</v>
      </c>
      <c r="C207" s="23" t="s">
        <v>30</v>
      </c>
      <c r="D207" s="25">
        <v>550</v>
      </c>
      <c r="E207" s="37">
        <v>40008</v>
      </c>
      <c r="F207" s="13">
        <v>6</v>
      </c>
      <c r="G207" s="15" t="s">
        <v>42</v>
      </c>
      <c r="H207" s="14">
        <v>8</v>
      </c>
      <c r="I207" s="15" t="s">
        <v>42</v>
      </c>
      <c r="J207" s="16">
        <v>12</v>
      </c>
      <c r="K207" s="13"/>
      <c r="L207" s="15"/>
      <c r="M207" s="14"/>
      <c r="N207" s="15"/>
      <c r="O207" s="13"/>
      <c r="P207" s="13"/>
      <c r="Q207" s="13"/>
      <c r="R207" s="16">
        <f t="shared" si="7"/>
        <v>26</v>
      </c>
    </row>
    <row r="208" spans="1:19">
      <c r="A208" s="13">
        <v>13</v>
      </c>
      <c r="B208" s="22" t="s">
        <v>167</v>
      </c>
      <c r="C208" s="23" t="s">
        <v>30</v>
      </c>
      <c r="D208" s="25">
        <v>550</v>
      </c>
      <c r="E208" s="37">
        <v>39431</v>
      </c>
      <c r="F208" s="13">
        <v>8</v>
      </c>
      <c r="G208" s="15" t="s">
        <v>42</v>
      </c>
      <c r="H208" s="14">
        <v>6</v>
      </c>
      <c r="I208" s="15" t="s">
        <v>42</v>
      </c>
      <c r="J208" s="16">
        <v>12</v>
      </c>
      <c r="K208" s="13"/>
      <c r="L208" s="15"/>
      <c r="M208" s="14"/>
      <c r="N208" s="15"/>
      <c r="O208" s="13"/>
      <c r="P208" s="13"/>
      <c r="Q208" s="13"/>
      <c r="R208" s="16">
        <f t="shared" si="7"/>
        <v>26</v>
      </c>
    </row>
    <row r="209" spans="1:18">
      <c r="A209" s="13">
        <v>14</v>
      </c>
      <c r="B209" s="12" t="s">
        <v>108</v>
      </c>
      <c r="C209" s="23" t="s">
        <v>30</v>
      </c>
      <c r="D209" s="26">
        <v>550</v>
      </c>
      <c r="E209" s="38">
        <v>39277</v>
      </c>
      <c r="F209" s="13">
        <v>6</v>
      </c>
      <c r="G209" s="15" t="s">
        <v>42</v>
      </c>
      <c r="H209" s="14"/>
      <c r="I209" s="15"/>
      <c r="J209" s="16">
        <v>12</v>
      </c>
      <c r="K209" s="13"/>
      <c r="L209" s="15"/>
      <c r="M209" s="14"/>
      <c r="N209" s="15"/>
      <c r="O209" s="13"/>
      <c r="P209" s="13"/>
      <c r="Q209" s="13">
        <v>6</v>
      </c>
      <c r="R209" s="16">
        <f t="shared" si="7"/>
        <v>24</v>
      </c>
    </row>
    <row r="210" spans="1:18">
      <c r="A210" s="13">
        <v>15</v>
      </c>
      <c r="B210" s="22" t="s">
        <v>170</v>
      </c>
      <c r="C210" s="23" t="s">
        <v>30</v>
      </c>
      <c r="D210" s="26">
        <v>550</v>
      </c>
      <c r="E210" s="38">
        <v>38851</v>
      </c>
      <c r="F210" s="13">
        <v>6</v>
      </c>
      <c r="G210" s="15" t="s">
        <v>42</v>
      </c>
      <c r="H210" s="14">
        <v>2</v>
      </c>
      <c r="I210" s="15" t="s">
        <v>42</v>
      </c>
      <c r="J210" s="16">
        <v>12</v>
      </c>
      <c r="K210" s="13"/>
      <c r="L210" s="15"/>
      <c r="M210" s="14"/>
      <c r="N210" s="15"/>
      <c r="O210" s="13"/>
      <c r="P210" s="13"/>
      <c r="Q210" s="13"/>
      <c r="R210" s="16">
        <f t="shared" si="7"/>
        <v>20</v>
      </c>
    </row>
    <row r="211" spans="1:18">
      <c r="A211" s="13">
        <v>16</v>
      </c>
      <c r="B211" s="22" t="s">
        <v>172</v>
      </c>
      <c r="C211" s="22" t="s">
        <v>152</v>
      </c>
      <c r="D211" s="26">
        <v>815</v>
      </c>
      <c r="E211" s="38">
        <v>38726</v>
      </c>
      <c r="F211" s="13">
        <v>3</v>
      </c>
      <c r="G211" s="15" t="s">
        <v>42</v>
      </c>
      <c r="H211" s="14">
        <v>3</v>
      </c>
      <c r="I211" s="15" t="s">
        <v>42</v>
      </c>
      <c r="J211" s="16">
        <v>12</v>
      </c>
      <c r="K211" s="13"/>
      <c r="L211" s="15"/>
      <c r="M211" s="14"/>
      <c r="N211" s="15"/>
      <c r="O211" s="13"/>
      <c r="P211" s="13"/>
      <c r="Q211" s="13"/>
      <c r="R211" s="16">
        <f t="shared" si="7"/>
        <v>18</v>
      </c>
    </row>
    <row r="212" spans="1:18">
      <c r="A212" s="13">
        <v>17</v>
      </c>
      <c r="B212" s="12" t="s">
        <v>216</v>
      </c>
      <c r="C212" s="23" t="s">
        <v>74</v>
      </c>
      <c r="D212" s="25">
        <v>437</v>
      </c>
      <c r="E212" s="38">
        <v>39084</v>
      </c>
      <c r="F212" s="13"/>
      <c r="G212" s="15"/>
      <c r="H212" s="14">
        <v>6</v>
      </c>
      <c r="I212" s="15" t="s">
        <v>178</v>
      </c>
      <c r="J212" s="16">
        <v>12</v>
      </c>
      <c r="K212" s="13"/>
      <c r="L212" s="15"/>
      <c r="M212" s="14"/>
      <c r="N212" s="15"/>
      <c r="O212" s="13"/>
      <c r="P212" s="13"/>
      <c r="Q212" s="13"/>
      <c r="R212" s="16">
        <f t="shared" si="7"/>
        <v>18</v>
      </c>
    </row>
    <row r="213" spans="1:18">
      <c r="A213" s="13">
        <v>18</v>
      </c>
      <c r="B213" s="12" t="s">
        <v>133</v>
      </c>
      <c r="C213" s="23" t="s">
        <v>30</v>
      </c>
      <c r="D213" s="25">
        <v>550</v>
      </c>
      <c r="E213" s="38">
        <v>39140</v>
      </c>
      <c r="F213" s="13">
        <v>6</v>
      </c>
      <c r="G213" s="15" t="s">
        <v>42</v>
      </c>
      <c r="H213" s="14"/>
      <c r="I213" s="15"/>
      <c r="J213" s="16">
        <v>6</v>
      </c>
      <c r="K213" s="13"/>
      <c r="L213" s="15"/>
      <c r="M213" s="14"/>
      <c r="N213" s="15"/>
      <c r="O213" s="13"/>
      <c r="P213" s="13"/>
      <c r="Q213" s="13">
        <v>6</v>
      </c>
      <c r="R213" s="16">
        <f t="shared" si="7"/>
        <v>18</v>
      </c>
    </row>
    <row r="214" spans="1:18">
      <c r="A214" s="13">
        <v>19</v>
      </c>
      <c r="B214" s="12" t="s">
        <v>220</v>
      </c>
      <c r="C214" s="23" t="s">
        <v>29</v>
      </c>
      <c r="D214" s="25">
        <v>749</v>
      </c>
      <c r="E214" s="37">
        <v>39377</v>
      </c>
      <c r="F214" s="13"/>
      <c r="G214" s="15"/>
      <c r="H214" s="14">
        <v>8</v>
      </c>
      <c r="I214" s="15" t="s">
        <v>178</v>
      </c>
      <c r="J214" s="16">
        <v>8</v>
      </c>
      <c r="K214" s="13"/>
      <c r="L214" s="15"/>
      <c r="M214" s="14"/>
      <c r="N214" s="15"/>
      <c r="O214" s="13"/>
      <c r="P214" s="13"/>
      <c r="Q214" s="13"/>
      <c r="R214" s="16">
        <f t="shared" si="7"/>
        <v>16</v>
      </c>
    </row>
    <row r="215" spans="1:18">
      <c r="A215" s="13">
        <v>20</v>
      </c>
      <c r="B215" s="22" t="s">
        <v>77</v>
      </c>
      <c r="C215" s="20" t="s">
        <v>43</v>
      </c>
      <c r="D215" s="16">
        <v>3193</v>
      </c>
      <c r="E215" s="37">
        <v>39034</v>
      </c>
      <c r="F215" s="13">
        <v>1</v>
      </c>
      <c r="G215" s="15" t="s">
        <v>42</v>
      </c>
      <c r="H215" s="14">
        <v>6</v>
      </c>
      <c r="I215" s="15" t="s">
        <v>42</v>
      </c>
      <c r="J215" s="16">
        <v>8</v>
      </c>
      <c r="K215" s="13"/>
      <c r="L215" s="15"/>
      <c r="M215" s="14"/>
      <c r="N215" s="15"/>
      <c r="O215" s="13"/>
      <c r="P215" s="13"/>
      <c r="Q215" s="13"/>
      <c r="R215" s="16">
        <f t="shared" si="7"/>
        <v>15</v>
      </c>
    </row>
    <row r="216" spans="1:18">
      <c r="A216" s="13">
        <v>21</v>
      </c>
      <c r="B216" s="22" t="s">
        <v>171</v>
      </c>
      <c r="C216" s="23" t="s">
        <v>30</v>
      </c>
      <c r="D216" s="25">
        <v>550</v>
      </c>
      <c r="E216" s="37">
        <v>39347</v>
      </c>
      <c r="F216" s="13">
        <v>6</v>
      </c>
      <c r="G216" s="15" t="s">
        <v>42</v>
      </c>
      <c r="H216" s="14">
        <v>1</v>
      </c>
      <c r="I216" s="15" t="s">
        <v>42</v>
      </c>
      <c r="J216" s="16">
        <v>8</v>
      </c>
      <c r="K216" s="13"/>
      <c r="L216" s="15"/>
      <c r="M216" s="14"/>
      <c r="N216" s="15"/>
      <c r="O216" s="13"/>
      <c r="P216" s="13"/>
      <c r="Q216" s="13"/>
      <c r="R216" s="16">
        <f t="shared" si="7"/>
        <v>15</v>
      </c>
    </row>
    <row r="217" spans="1:18">
      <c r="A217" s="13">
        <v>22</v>
      </c>
      <c r="B217" s="22" t="s">
        <v>146</v>
      </c>
      <c r="C217" s="20" t="s">
        <v>122</v>
      </c>
      <c r="D217" s="20">
        <v>2695</v>
      </c>
      <c r="E217" s="37">
        <v>39200</v>
      </c>
      <c r="F217" s="13">
        <v>12</v>
      </c>
      <c r="G217" s="15" t="s">
        <v>178</v>
      </c>
      <c r="H217" s="14">
        <v>3</v>
      </c>
      <c r="I217" s="15" t="s">
        <v>178</v>
      </c>
      <c r="J217" s="16"/>
      <c r="K217" s="13"/>
      <c r="L217" s="15"/>
      <c r="M217" s="14"/>
      <c r="N217" s="15"/>
      <c r="O217" s="13"/>
      <c r="P217" s="13"/>
      <c r="Q217" s="13"/>
      <c r="R217" s="16">
        <f t="shared" si="7"/>
        <v>15</v>
      </c>
    </row>
    <row r="218" spans="1:18">
      <c r="A218" s="13">
        <v>23</v>
      </c>
      <c r="B218" s="12" t="s">
        <v>181</v>
      </c>
      <c r="C218" s="23" t="s">
        <v>29</v>
      </c>
      <c r="D218" s="25">
        <v>749</v>
      </c>
      <c r="E218" s="37">
        <v>38894</v>
      </c>
      <c r="F218" s="13">
        <v>8</v>
      </c>
      <c r="G218" s="15" t="s">
        <v>178</v>
      </c>
      <c r="H218" s="14">
        <v>2</v>
      </c>
      <c r="I218" s="15" t="s">
        <v>178</v>
      </c>
      <c r="J218" s="16">
        <v>2</v>
      </c>
      <c r="K218" s="13"/>
      <c r="L218" s="15"/>
      <c r="M218" s="14"/>
      <c r="N218" s="15"/>
      <c r="O218" s="13"/>
      <c r="P218" s="13"/>
      <c r="Q218" s="13"/>
      <c r="R218" s="16">
        <f t="shared" si="7"/>
        <v>12</v>
      </c>
    </row>
    <row r="219" spans="1:18">
      <c r="A219" s="13">
        <v>24</v>
      </c>
      <c r="B219" s="12" t="s">
        <v>214</v>
      </c>
      <c r="C219" s="23" t="s">
        <v>29</v>
      </c>
      <c r="D219" s="25">
        <v>749</v>
      </c>
      <c r="E219" s="37">
        <v>38748</v>
      </c>
      <c r="F219" s="13"/>
      <c r="G219" s="15"/>
      <c r="H219" s="14">
        <v>12</v>
      </c>
      <c r="I219" s="15" t="s">
        <v>178</v>
      </c>
      <c r="J219" s="16"/>
      <c r="K219" s="13"/>
      <c r="L219" s="15"/>
      <c r="M219" s="14"/>
      <c r="N219" s="15"/>
      <c r="O219" s="13"/>
      <c r="P219" s="13"/>
      <c r="Q219" s="13"/>
      <c r="R219" s="16">
        <f t="shared" si="7"/>
        <v>12</v>
      </c>
    </row>
    <row r="220" spans="1:18">
      <c r="A220" s="13">
        <v>25</v>
      </c>
      <c r="B220" s="12" t="s">
        <v>219</v>
      </c>
      <c r="C220" s="23" t="s">
        <v>36</v>
      </c>
      <c r="D220" s="25">
        <v>955</v>
      </c>
      <c r="E220" s="37">
        <v>39139</v>
      </c>
      <c r="F220" s="13"/>
      <c r="G220" s="15"/>
      <c r="H220" s="14">
        <v>12</v>
      </c>
      <c r="I220" s="15" t="s">
        <v>178</v>
      </c>
      <c r="J220" s="16"/>
      <c r="K220" s="13"/>
      <c r="L220" s="15"/>
      <c r="M220" s="14"/>
      <c r="N220" s="15"/>
      <c r="O220" s="13"/>
      <c r="P220" s="13"/>
      <c r="Q220" s="13"/>
      <c r="R220" s="16">
        <f t="shared" si="7"/>
        <v>12</v>
      </c>
    </row>
    <row r="221" spans="1:18">
      <c r="A221" s="13">
        <v>26</v>
      </c>
      <c r="B221" s="12" t="s">
        <v>114</v>
      </c>
      <c r="C221" s="22" t="s">
        <v>30</v>
      </c>
      <c r="D221" s="26">
        <v>550</v>
      </c>
      <c r="E221" s="37">
        <v>39713</v>
      </c>
      <c r="F221" s="13">
        <v>2</v>
      </c>
      <c r="G221" s="15" t="s">
        <v>42</v>
      </c>
      <c r="H221" s="14">
        <v>1</v>
      </c>
      <c r="I221" s="15" t="s">
        <v>42</v>
      </c>
      <c r="J221" s="16">
        <v>8</v>
      </c>
      <c r="K221" s="13"/>
      <c r="L221" s="15"/>
      <c r="M221" s="14"/>
      <c r="N221" s="15"/>
      <c r="O221" s="13"/>
      <c r="P221" s="13"/>
      <c r="Q221" s="13"/>
      <c r="R221" s="16">
        <f t="shared" si="7"/>
        <v>11</v>
      </c>
    </row>
    <row r="222" spans="1:18">
      <c r="A222" s="13">
        <v>27</v>
      </c>
      <c r="B222" s="12" t="s">
        <v>258</v>
      </c>
      <c r="C222" s="22" t="s">
        <v>38</v>
      </c>
      <c r="D222" s="26">
        <v>3051</v>
      </c>
      <c r="E222" s="37">
        <v>38779</v>
      </c>
      <c r="F222" s="13"/>
      <c r="G222" s="15"/>
      <c r="H222" s="14"/>
      <c r="I222" s="15"/>
      <c r="J222" s="16">
        <v>8</v>
      </c>
      <c r="K222" s="13"/>
      <c r="L222" s="15"/>
      <c r="M222" s="14"/>
      <c r="N222" s="15"/>
      <c r="O222" s="13"/>
      <c r="P222" s="13"/>
      <c r="Q222" s="13"/>
      <c r="R222" s="16">
        <f t="shared" si="7"/>
        <v>8</v>
      </c>
    </row>
    <row r="223" spans="1:18">
      <c r="A223" s="13">
        <v>28</v>
      </c>
      <c r="B223" s="22" t="s">
        <v>208</v>
      </c>
      <c r="C223" s="22" t="s">
        <v>30</v>
      </c>
      <c r="D223" s="26">
        <v>550</v>
      </c>
      <c r="E223" s="37">
        <v>38844</v>
      </c>
      <c r="F223" s="13"/>
      <c r="G223" s="15"/>
      <c r="H223" s="14">
        <v>6</v>
      </c>
      <c r="I223" s="15" t="s">
        <v>42</v>
      </c>
      <c r="J223" s="16">
        <v>2</v>
      </c>
      <c r="K223" s="13"/>
      <c r="L223" s="15"/>
      <c r="M223" s="14"/>
      <c r="N223" s="15"/>
      <c r="O223" s="13"/>
      <c r="P223" s="13"/>
      <c r="Q223" s="13"/>
      <c r="R223" s="16">
        <f t="shared" si="7"/>
        <v>8</v>
      </c>
    </row>
    <row r="224" spans="1:18">
      <c r="A224" s="13">
        <v>29</v>
      </c>
      <c r="B224" s="12" t="s">
        <v>217</v>
      </c>
      <c r="C224" s="21" t="s">
        <v>223</v>
      </c>
      <c r="D224" s="13">
        <v>2523</v>
      </c>
      <c r="E224" s="38">
        <v>39094</v>
      </c>
      <c r="F224" s="13"/>
      <c r="G224" s="15"/>
      <c r="H224" s="14">
        <v>6</v>
      </c>
      <c r="I224" s="15" t="s">
        <v>178</v>
      </c>
      <c r="J224" s="16">
        <v>2</v>
      </c>
      <c r="K224" s="13"/>
      <c r="L224" s="15"/>
      <c r="M224" s="14"/>
      <c r="N224" s="15"/>
      <c r="O224" s="13"/>
      <c r="P224" s="13"/>
      <c r="Q224" s="13"/>
      <c r="R224" s="16">
        <f t="shared" si="7"/>
        <v>8</v>
      </c>
    </row>
    <row r="225" spans="1:18">
      <c r="A225" s="13">
        <v>30</v>
      </c>
      <c r="B225" s="12" t="s">
        <v>222</v>
      </c>
      <c r="C225" s="23" t="s">
        <v>36</v>
      </c>
      <c r="D225" s="25">
        <v>955</v>
      </c>
      <c r="E225" s="38">
        <v>39390</v>
      </c>
      <c r="F225" s="13"/>
      <c r="G225" s="15"/>
      <c r="H225" s="14">
        <v>8</v>
      </c>
      <c r="I225" s="15" t="s">
        <v>178</v>
      </c>
      <c r="J225" s="16"/>
      <c r="K225" s="13"/>
      <c r="L225" s="15"/>
      <c r="M225" s="14"/>
      <c r="N225" s="15"/>
      <c r="O225" s="13"/>
      <c r="P225" s="13"/>
      <c r="Q225" s="13"/>
      <c r="R225" s="16">
        <f t="shared" si="7"/>
        <v>8</v>
      </c>
    </row>
    <row r="226" spans="1:18">
      <c r="A226" s="13">
        <v>31</v>
      </c>
      <c r="B226" s="12" t="s">
        <v>145</v>
      </c>
      <c r="C226" s="21" t="s">
        <v>122</v>
      </c>
      <c r="D226" s="21">
        <v>2695</v>
      </c>
      <c r="E226" s="38">
        <v>39408</v>
      </c>
      <c r="F226" s="13">
        <v>8</v>
      </c>
      <c r="G226" s="15" t="s">
        <v>178</v>
      </c>
      <c r="H226" s="14"/>
      <c r="I226" s="15"/>
      <c r="J226" s="16"/>
      <c r="K226" s="13"/>
      <c r="L226" s="15"/>
      <c r="M226" s="14"/>
      <c r="N226" s="15"/>
      <c r="O226" s="13"/>
      <c r="P226" s="13"/>
      <c r="Q226" s="13"/>
      <c r="R226" s="16">
        <f t="shared" si="7"/>
        <v>8</v>
      </c>
    </row>
    <row r="227" spans="1:18">
      <c r="A227" s="13">
        <v>32</v>
      </c>
      <c r="B227" s="22" t="s">
        <v>173</v>
      </c>
      <c r="C227" s="23" t="s">
        <v>152</v>
      </c>
      <c r="D227" s="25">
        <v>815</v>
      </c>
      <c r="E227" s="38">
        <v>39659</v>
      </c>
      <c r="F227" s="13">
        <v>1</v>
      </c>
      <c r="G227" s="15" t="s">
        <v>42</v>
      </c>
      <c r="H227" s="14">
        <v>6</v>
      </c>
      <c r="I227" s="15" t="s">
        <v>42</v>
      </c>
      <c r="J227" s="16"/>
      <c r="K227" s="13"/>
      <c r="L227" s="15"/>
      <c r="M227" s="14"/>
      <c r="N227" s="15"/>
      <c r="O227" s="13"/>
      <c r="P227" s="13"/>
      <c r="Q227" s="13"/>
      <c r="R227" s="16">
        <f t="shared" si="7"/>
        <v>7</v>
      </c>
    </row>
    <row r="228" spans="1:18">
      <c r="A228" s="13">
        <v>33</v>
      </c>
      <c r="B228" s="22" t="s">
        <v>157</v>
      </c>
      <c r="C228" s="23" t="s">
        <v>152</v>
      </c>
      <c r="D228" s="25">
        <v>815</v>
      </c>
      <c r="E228" s="38">
        <v>40151</v>
      </c>
      <c r="F228" s="13">
        <v>6</v>
      </c>
      <c r="G228" s="15" t="s">
        <v>42</v>
      </c>
      <c r="H228" s="14">
        <v>1</v>
      </c>
      <c r="I228" s="15" t="s">
        <v>42</v>
      </c>
      <c r="J228" s="16"/>
      <c r="K228" s="13"/>
      <c r="L228" s="15"/>
      <c r="M228" s="14"/>
      <c r="N228" s="15"/>
      <c r="O228" s="13"/>
      <c r="P228" s="13"/>
      <c r="Q228" s="13"/>
      <c r="R228" s="16">
        <f t="shared" ref="R228:R259" si="8">+F228+H228+J228+K228+M228-O228+P228+Q228</f>
        <v>7</v>
      </c>
    </row>
    <row r="229" spans="1:18">
      <c r="A229" s="13">
        <v>34</v>
      </c>
      <c r="B229" s="22" t="s">
        <v>207</v>
      </c>
      <c r="C229" s="22" t="s">
        <v>30</v>
      </c>
      <c r="D229" s="26">
        <v>550</v>
      </c>
      <c r="E229" s="38">
        <v>38857</v>
      </c>
      <c r="F229" s="13"/>
      <c r="G229" s="15"/>
      <c r="H229" s="14">
        <v>6</v>
      </c>
      <c r="I229" s="15" t="s">
        <v>42</v>
      </c>
      <c r="J229" s="16"/>
      <c r="K229" s="13"/>
      <c r="L229" s="15"/>
      <c r="M229" s="14"/>
      <c r="N229" s="15"/>
      <c r="O229" s="13"/>
      <c r="P229" s="13"/>
      <c r="Q229" s="13"/>
      <c r="R229" s="16">
        <f t="shared" si="8"/>
        <v>6</v>
      </c>
    </row>
    <row r="230" spans="1:18">
      <c r="A230" s="13">
        <v>35</v>
      </c>
      <c r="B230" s="22" t="s">
        <v>209</v>
      </c>
      <c r="C230" s="22" t="s">
        <v>204</v>
      </c>
      <c r="D230" s="26">
        <v>61</v>
      </c>
      <c r="E230" s="38">
        <v>39289</v>
      </c>
      <c r="F230" s="13"/>
      <c r="G230" s="15"/>
      <c r="H230" s="14">
        <v>6</v>
      </c>
      <c r="I230" s="15" t="s">
        <v>42</v>
      </c>
      <c r="J230" s="16"/>
      <c r="K230" s="13"/>
      <c r="L230" s="15"/>
      <c r="M230" s="14"/>
      <c r="N230" s="15"/>
      <c r="O230" s="13"/>
      <c r="P230" s="13"/>
      <c r="Q230" s="13"/>
      <c r="R230" s="16">
        <f t="shared" si="8"/>
        <v>6</v>
      </c>
    </row>
    <row r="231" spans="1:18">
      <c r="A231" s="13">
        <v>36</v>
      </c>
      <c r="B231" s="12" t="s">
        <v>215</v>
      </c>
      <c r="C231" s="20" t="s">
        <v>223</v>
      </c>
      <c r="D231" s="16">
        <v>2523</v>
      </c>
      <c r="E231" s="38">
        <v>39323</v>
      </c>
      <c r="F231" s="13"/>
      <c r="G231" s="15"/>
      <c r="H231" s="14">
        <v>6</v>
      </c>
      <c r="I231" s="15" t="s">
        <v>178</v>
      </c>
      <c r="J231" s="16"/>
      <c r="K231" s="13"/>
      <c r="L231" s="15"/>
      <c r="M231" s="14"/>
      <c r="N231" s="15"/>
      <c r="O231" s="13"/>
      <c r="P231" s="13"/>
      <c r="Q231" s="13"/>
      <c r="R231" s="16">
        <f t="shared" si="8"/>
        <v>6</v>
      </c>
    </row>
    <row r="232" spans="1:18">
      <c r="A232" s="13">
        <v>37</v>
      </c>
      <c r="B232" s="12" t="s">
        <v>212</v>
      </c>
      <c r="C232" s="21" t="s">
        <v>122</v>
      </c>
      <c r="D232" s="21">
        <v>2695</v>
      </c>
      <c r="E232" s="38">
        <v>39609</v>
      </c>
      <c r="F232" s="13"/>
      <c r="G232" s="15"/>
      <c r="H232" s="14">
        <v>6</v>
      </c>
      <c r="I232" s="15" t="s">
        <v>178</v>
      </c>
      <c r="J232" s="16"/>
      <c r="K232" s="13"/>
      <c r="L232" s="15"/>
      <c r="M232" s="14"/>
      <c r="N232" s="15"/>
      <c r="O232" s="13"/>
      <c r="P232" s="13"/>
      <c r="Q232" s="13"/>
      <c r="R232" s="16">
        <f t="shared" si="8"/>
        <v>6</v>
      </c>
    </row>
    <row r="233" spans="1:18">
      <c r="A233" s="13">
        <v>38</v>
      </c>
      <c r="B233" s="12" t="s">
        <v>119</v>
      </c>
      <c r="C233" s="21" t="s">
        <v>43</v>
      </c>
      <c r="D233" s="13">
        <v>3193</v>
      </c>
      <c r="E233" s="38">
        <v>38873</v>
      </c>
      <c r="F233" s="13">
        <v>6</v>
      </c>
      <c r="G233" s="15" t="s">
        <v>42</v>
      </c>
      <c r="H233" s="14"/>
      <c r="I233" s="15"/>
      <c r="J233" s="16"/>
      <c r="K233" s="13"/>
      <c r="L233" s="15"/>
      <c r="M233" s="14"/>
      <c r="N233" s="15"/>
      <c r="O233" s="13"/>
      <c r="P233" s="13"/>
      <c r="Q233" s="13"/>
      <c r="R233" s="16">
        <f t="shared" si="8"/>
        <v>6</v>
      </c>
    </row>
    <row r="234" spans="1:18">
      <c r="A234" s="13">
        <v>39</v>
      </c>
      <c r="B234" s="12" t="s">
        <v>259</v>
      </c>
      <c r="C234" s="23" t="s">
        <v>38</v>
      </c>
      <c r="D234" s="25">
        <v>3051</v>
      </c>
      <c r="E234" s="38">
        <v>39444</v>
      </c>
      <c r="F234" s="13"/>
      <c r="G234" s="15"/>
      <c r="H234" s="14"/>
      <c r="I234" s="15"/>
      <c r="J234" s="16">
        <v>4</v>
      </c>
      <c r="K234" s="13"/>
      <c r="L234" s="15"/>
      <c r="M234" s="14"/>
      <c r="N234" s="15"/>
      <c r="O234" s="13"/>
      <c r="P234" s="13"/>
      <c r="Q234" s="13"/>
      <c r="R234" s="16">
        <f t="shared" si="8"/>
        <v>4</v>
      </c>
    </row>
    <row r="235" spans="1:18">
      <c r="A235" s="13">
        <v>40</v>
      </c>
      <c r="B235" s="12" t="s">
        <v>218</v>
      </c>
      <c r="C235" s="20" t="s">
        <v>223</v>
      </c>
      <c r="D235" s="16">
        <v>2523</v>
      </c>
      <c r="E235" s="37">
        <v>39652</v>
      </c>
      <c r="F235" s="13"/>
      <c r="G235" s="15"/>
      <c r="H235" s="14">
        <v>1</v>
      </c>
      <c r="I235" s="15" t="s">
        <v>178</v>
      </c>
      <c r="J235" s="16">
        <v>2</v>
      </c>
      <c r="K235" s="13"/>
      <c r="L235" s="15"/>
      <c r="M235" s="14"/>
      <c r="N235" s="15"/>
      <c r="O235" s="13"/>
      <c r="P235" s="13"/>
      <c r="Q235" s="13"/>
      <c r="R235" s="16">
        <f t="shared" si="8"/>
        <v>3</v>
      </c>
    </row>
    <row r="236" spans="1:18">
      <c r="A236" s="13">
        <v>41</v>
      </c>
      <c r="B236" s="22" t="s">
        <v>158</v>
      </c>
      <c r="C236" s="20" t="s">
        <v>43</v>
      </c>
      <c r="D236" s="16">
        <v>3193</v>
      </c>
      <c r="E236" s="37">
        <v>39582</v>
      </c>
      <c r="F236" s="13">
        <v>1</v>
      </c>
      <c r="G236" s="15" t="s">
        <v>42</v>
      </c>
      <c r="H236" s="14"/>
      <c r="I236" s="15"/>
      <c r="J236" s="16">
        <v>2</v>
      </c>
      <c r="K236" s="13"/>
      <c r="L236" s="15"/>
      <c r="M236" s="14"/>
      <c r="N236" s="15"/>
      <c r="O236" s="13"/>
      <c r="P236" s="13"/>
      <c r="Q236" s="13"/>
      <c r="R236" s="16">
        <f t="shared" si="8"/>
        <v>3</v>
      </c>
    </row>
    <row r="237" spans="1:18">
      <c r="A237" s="13">
        <v>42</v>
      </c>
      <c r="B237" s="12" t="s">
        <v>143</v>
      </c>
      <c r="C237" s="20" t="s">
        <v>122</v>
      </c>
      <c r="D237" s="20">
        <v>2695</v>
      </c>
      <c r="E237" s="37">
        <v>38758</v>
      </c>
      <c r="F237" s="13">
        <v>3</v>
      </c>
      <c r="G237" s="15" t="s">
        <v>178</v>
      </c>
      <c r="H237" s="14"/>
      <c r="I237" s="15"/>
      <c r="J237" s="16"/>
      <c r="K237" s="13"/>
      <c r="L237" s="15"/>
      <c r="M237" s="14"/>
      <c r="N237" s="15"/>
      <c r="O237" s="13"/>
      <c r="P237" s="13"/>
      <c r="Q237" s="13"/>
      <c r="R237" s="16">
        <f t="shared" si="8"/>
        <v>3</v>
      </c>
    </row>
    <row r="238" spans="1:18">
      <c r="A238" s="13">
        <v>43</v>
      </c>
      <c r="B238" s="12" t="s">
        <v>260</v>
      </c>
      <c r="C238" s="23" t="s">
        <v>38</v>
      </c>
      <c r="D238" s="25">
        <v>3051</v>
      </c>
      <c r="E238" s="37">
        <v>38909</v>
      </c>
      <c r="F238" s="13"/>
      <c r="G238" s="15"/>
      <c r="H238" s="14"/>
      <c r="I238" s="15"/>
      <c r="J238" s="16">
        <v>2</v>
      </c>
      <c r="K238" s="13"/>
      <c r="L238" s="15"/>
      <c r="M238" s="14"/>
      <c r="N238" s="15"/>
      <c r="O238" s="13"/>
      <c r="P238" s="13"/>
      <c r="Q238" s="13"/>
      <c r="R238" s="16">
        <f t="shared" si="8"/>
        <v>2</v>
      </c>
    </row>
    <row r="239" spans="1:18">
      <c r="A239" s="13">
        <v>44</v>
      </c>
      <c r="B239" s="12" t="s">
        <v>261</v>
      </c>
      <c r="C239" s="23" t="s">
        <v>128</v>
      </c>
      <c r="D239" s="25">
        <v>2104</v>
      </c>
      <c r="E239" s="37">
        <v>38980</v>
      </c>
      <c r="F239" s="13"/>
      <c r="G239" s="15"/>
      <c r="H239" s="14"/>
      <c r="I239" s="15"/>
      <c r="J239" s="16">
        <v>2</v>
      </c>
      <c r="K239" s="13"/>
      <c r="L239" s="15"/>
      <c r="M239" s="14"/>
      <c r="N239" s="15"/>
      <c r="O239" s="13"/>
      <c r="P239" s="13"/>
      <c r="Q239" s="13"/>
      <c r="R239" s="16">
        <f t="shared" si="8"/>
        <v>2</v>
      </c>
    </row>
    <row r="240" spans="1:18">
      <c r="A240" s="13">
        <v>45</v>
      </c>
      <c r="B240" s="22" t="s">
        <v>174</v>
      </c>
      <c r="C240" s="23" t="s">
        <v>152</v>
      </c>
      <c r="D240" s="25">
        <v>815</v>
      </c>
      <c r="E240" s="37">
        <v>39543</v>
      </c>
      <c r="F240" s="13">
        <v>1</v>
      </c>
      <c r="G240" s="15" t="s">
        <v>42</v>
      </c>
      <c r="H240" s="14">
        <v>1</v>
      </c>
      <c r="I240" s="15" t="s">
        <v>42</v>
      </c>
      <c r="J240" s="16"/>
      <c r="K240" s="13"/>
      <c r="L240" s="15"/>
      <c r="M240" s="14"/>
      <c r="N240" s="15"/>
      <c r="O240" s="13"/>
      <c r="P240" s="13"/>
      <c r="Q240" s="13"/>
      <c r="R240" s="16">
        <f t="shared" si="8"/>
        <v>2</v>
      </c>
    </row>
    <row r="241" spans="1:18">
      <c r="A241" s="13">
        <v>46</v>
      </c>
      <c r="B241" s="12" t="s">
        <v>182</v>
      </c>
      <c r="C241" s="23" t="s">
        <v>29</v>
      </c>
      <c r="D241" s="25">
        <v>749</v>
      </c>
      <c r="E241" s="37">
        <v>39120</v>
      </c>
      <c r="F241" s="13">
        <v>2</v>
      </c>
      <c r="G241" s="15" t="s">
        <v>178</v>
      </c>
      <c r="H241" s="14"/>
      <c r="I241" s="15"/>
      <c r="J241" s="16"/>
      <c r="K241" s="13"/>
      <c r="L241" s="15"/>
      <c r="M241" s="14"/>
      <c r="N241" s="15"/>
      <c r="O241" s="13"/>
      <c r="P241" s="13"/>
      <c r="Q241" s="13"/>
      <c r="R241" s="16">
        <f t="shared" si="8"/>
        <v>2</v>
      </c>
    </row>
    <row r="242" spans="1:18">
      <c r="A242" s="13">
        <v>47</v>
      </c>
      <c r="B242" s="22" t="s">
        <v>210</v>
      </c>
      <c r="C242" s="23" t="s">
        <v>152</v>
      </c>
      <c r="D242" s="25">
        <v>815</v>
      </c>
      <c r="E242" s="37">
        <v>40050</v>
      </c>
      <c r="F242" s="13"/>
      <c r="G242" s="15"/>
      <c r="H242" s="14">
        <v>1</v>
      </c>
      <c r="I242" s="15" t="s">
        <v>42</v>
      </c>
      <c r="J242" s="16"/>
      <c r="K242" s="13"/>
      <c r="L242" s="15"/>
      <c r="M242" s="14"/>
      <c r="N242" s="15"/>
      <c r="O242" s="13"/>
      <c r="P242" s="13"/>
      <c r="Q242" s="13"/>
      <c r="R242" s="16">
        <f t="shared" si="8"/>
        <v>1</v>
      </c>
    </row>
    <row r="243" spans="1:18">
      <c r="A243" s="13">
        <v>48</v>
      </c>
      <c r="B243" s="12" t="s">
        <v>221</v>
      </c>
      <c r="C243" s="20" t="s">
        <v>223</v>
      </c>
      <c r="D243" s="16">
        <v>2523</v>
      </c>
      <c r="E243" s="37">
        <v>39311</v>
      </c>
      <c r="F243" s="13"/>
      <c r="G243" s="15"/>
      <c r="H243" s="14">
        <v>1</v>
      </c>
      <c r="I243" s="15" t="s">
        <v>178</v>
      </c>
      <c r="J243" s="16"/>
      <c r="K243" s="13"/>
      <c r="L243" s="15"/>
      <c r="M243" s="14"/>
      <c r="N243" s="15"/>
      <c r="O243" s="13"/>
      <c r="P243" s="13"/>
      <c r="Q243" s="13"/>
      <c r="R243" s="16">
        <f t="shared" si="8"/>
        <v>1</v>
      </c>
    </row>
    <row r="244" spans="1:18">
      <c r="A244" s="13">
        <v>49</v>
      </c>
      <c r="B244" s="12" t="s">
        <v>144</v>
      </c>
      <c r="C244" s="20" t="s">
        <v>122</v>
      </c>
      <c r="D244" s="20">
        <v>2695</v>
      </c>
      <c r="E244" s="37">
        <v>39408</v>
      </c>
      <c r="F244" s="13">
        <v>1</v>
      </c>
      <c r="G244" s="15" t="s">
        <v>178</v>
      </c>
      <c r="H244" s="14"/>
      <c r="I244" s="15"/>
      <c r="J244" s="16"/>
      <c r="K244" s="13"/>
      <c r="L244" s="15"/>
      <c r="M244" s="14"/>
      <c r="N244" s="15"/>
      <c r="O244" s="13"/>
      <c r="P244" s="13"/>
      <c r="Q244" s="13"/>
      <c r="R244" s="16">
        <f t="shared" si="8"/>
        <v>1</v>
      </c>
    </row>
    <row r="245" spans="1:18" ht="12.75">
      <c r="A245" s="60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2"/>
    </row>
    <row r="246" spans="1:18" ht="18">
      <c r="A246" s="63" t="s">
        <v>148</v>
      </c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5"/>
    </row>
    <row r="247" spans="1:18">
      <c r="A247" s="28"/>
      <c r="B247" s="28" t="s">
        <v>14</v>
      </c>
      <c r="C247" s="28" t="s">
        <v>15</v>
      </c>
      <c r="D247" s="29" t="s">
        <v>58</v>
      </c>
      <c r="E247" s="36" t="s">
        <v>65</v>
      </c>
      <c r="F247" s="66">
        <v>1</v>
      </c>
      <c r="G247" s="67"/>
      <c r="H247" s="66">
        <v>2</v>
      </c>
      <c r="I247" s="67"/>
      <c r="J247" s="30">
        <v>3</v>
      </c>
      <c r="K247" s="66">
        <v>4</v>
      </c>
      <c r="L247" s="67"/>
      <c r="M247" s="66">
        <v>5</v>
      </c>
      <c r="N247" s="67"/>
      <c r="O247" s="29" t="s">
        <v>57</v>
      </c>
      <c r="P247" s="29">
        <v>6</v>
      </c>
      <c r="Q247" s="29" t="s">
        <v>12</v>
      </c>
      <c r="R247" s="30" t="s">
        <v>13</v>
      </c>
    </row>
    <row r="248" spans="1:18">
      <c r="A248" s="13">
        <v>1</v>
      </c>
      <c r="B248" s="22" t="s">
        <v>92</v>
      </c>
      <c r="C248" s="22" t="s">
        <v>30</v>
      </c>
      <c r="D248" s="26">
        <v>550</v>
      </c>
      <c r="E248" s="37">
        <v>39727</v>
      </c>
      <c r="F248" s="13">
        <v>20</v>
      </c>
      <c r="G248" s="15" t="s">
        <v>42</v>
      </c>
      <c r="H248" s="14">
        <v>20</v>
      </c>
      <c r="I248" s="15" t="s">
        <v>42</v>
      </c>
      <c r="J248" s="16">
        <v>40</v>
      </c>
      <c r="K248" s="13"/>
      <c r="L248" s="15"/>
      <c r="M248" s="14"/>
      <c r="N248" s="15"/>
      <c r="O248" s="13"/>
      <c r="P248" s="13"/>
      <c r="Q248" s="13"/>
      <c r="R248" s="16">
        <f t="shared" ref="R248:R257" si="9">+F248+H248+J248+K248+M248-O248+P248+Q248</f>
        <v>80</v>
      </c>
    </row>
    <row r="249" spans="1:18">
      <c r="A249" s="13">
        <v>2</v>
      </c>
      <c r="B249" s="22" t="s">
        <v>156</v>
      </c>
      <c r="C249" s="22" t="s">
        <v>30</v>
      </c>
      <c r="D249" s="26">
        <v>550</v>
      </c>
      <c r="E249" s="37">
        <v>40008</v>
      </c>
      <c r="F249" s="13">
        <v>16</v>
      </c>
      <c r="G249" s="15" t="s">
        <v>42</v>
      </c>
      <c r="H249" s="14">
        <v>16</v>
      </c>
      <c r="I249" s="15" t="s">
        <v>42</v>
      </c>
      <c r="J249" s="16">
        <v>24</v>
      </c>
      <c r="K249" s="13"/>
      <c r="L249" s="15"/>
      <c r="M249" s="14"/>
      <c r="N249" s="15"/>
      <c r="O249" s="13"/>
      <c r="P249" s="13"/>
      <c r="Q249" s="13"/>
      <c r="R249" s="16">
        <f t="shared" si="9"/>
        <v>56</v>
      </c>
    </row>
    <row r="250" spans="1:18">
      <c r="A250" s="13">
        <v>3</v>
      </c>
      <c r="B250" s="12" t="s">
        <v>114</v>
      </c>
      <c r="C250" s="23" t="s">
        <v>30</v>
      </c>
      <c r="D250" s="25">
        <v>550</v>
      </c>
      <c r="E250" s="37">
        <v>39713</v>
      </c>
      <c r="F250" s="13">
        <v>6</v>
      </c>
      <c r="G250" s="15" t="s">
        <v>42</v>
      </c>
      <c r="H250" s="14">
        <v>12</v>
      </c>
      <c r="I250" s="15" t="s">
        <v>42</v>
      </c>
      <c r="J250" s="16">
        <v>32</v>
      </c>
      <c r="K250" s="49"/>
      <c r="L250" s="50"/>
      <c r="M250" s="14"/>
      <c r="N250" s="15"/>
      <c r="O250" s="13"/>
      <c r="P250" s="49"/>
      <c r="Q250" s="49"/>
      <c r="R250" s="16">
        <f t="shared" si="9"/>
        <v>50</v>
      </c>
    </row>
    <row r="251" spans="1:18">
      <c r="A251" s="13">
        <v>4</v>
      </c>
      <c r="B251" s="22" t="s">
        <v>157</v>
      </c>
      <c r="C251" s="23" t="s">
        <v>152</v>
      </c>
      <c r="D251" s="25">
        <v>815</v>
      </c>
      <c r="E251" s="37">
        <v>40151</v>
      </c>
      <c r="F251" s="13">
        <v>12</v>
      </c>
      <c r="G251" s="15" t="s">
        <v>42</v>
      </c>
      <c r="H251" s="14">
        <v>12</v>
      </c>
      <c r="I251" s="15" t="s">
        <v>42</v>
      </c>
      <c r="J251" s="16">
        <v>16</v>
      </c>
      <c r="K251" s="13"/>
      <c r="L251" s="15"/>
      <c r="M251" s="14"/>
      <c r="N251" s="15"/>
      <c r="O251" s="13"/>
      <c r="P251" s="13"/>
      <c r="Q251" s="13"/>
      <c r="R251" s="16">
        <f t="shared" si="9"/>
        <v>40</v>
      </c>
    </row>
    <row r="252" spans="1:18">
      <c r="A252" s="13">
        <v>5</v>
      </c>
      <c r="B252" s="22" t="s">
        <v>174</v>
      </c>
      <c r="C252" s="23" t="s">
        <v>152</v>
      </c>
      <c r="D252" s="25">
        <v>815</v>
      </c>
      <c r="E252" s="38">
        <v>39543</v>
      </c>
      <c r="F252" s="13"/>
      <c r="G252" s="15"/>
      <c r="H252" s="14"/>
      <c r="I252" s="15"/>
      <c r="J252" s="16">
        <v>24</v>
      </c>
      <c r="K252" s="13"/>
      <c r="L252" s="15"/>
      <c r="M252" s="14"/>
      <c r="N252" s="15"/>
      <c r="O252" s="13"/>
      <c r="P252" s="13"/>
      <c r="Q252" s="13"/>
      <c r="R252" s="16">
        <f t="shared" si="9"/>
        <v>24</v>
      </c>
    </row>
    <row r="253" spans="1:18">
      <c r="A253" s="13">
        <v>6</v>
      </c>
      <c r="B253" s="22" t="s">
        <v>173</v>
      </c>
      <c r="C253" s="23" t="s">
        <v>152</v>
      </c>
      <c r="D253" s="25">
        <v>815</v>
      </c>
      <c r="E253" s="38">
        <v>39659</v>
      </c>
      <c r="F253" s="13"/>
      <c r="G253" s="15"/>
      <c r="H253" s="14"/>
      <c r="I253" s="15"/>
      <c r="J253" s="16">
        <v>16</v>
      </c>
      <c r="K253" s="13"/>
      <c r="L253" s="15"/>
      <c r="M253" s="14"/>
      <c r="N253" s="15"/>
      <c r="O253" s="13"/>
      <c r="P253" s="13"/>
      <c r="Q253" s="13"/>
      <c r="R253" s="16">
        <f t="shared" si="9"/>
        <v>16</v>
      </c>
    </row>
    <row r="254" spans="1:18">
      <c r="A254" s="13">
        <v>7</v>
      </c>
      <c r="B254" s="12" t="s">
        <v>212</v>
      </c>
      <c r="C254" s="20" t="s">
        <v>122</v>
      </c>
      <c r="D254" s="20">
        <v>2695</v>
      </c>
      <c r="E254" s="38">
        <v>39609</v>
      </c>
      <c r="F254" s="13"/>
      <c r="G254" s="15"/>
      <c r="H254" s="14">
        <v>16</v>
      </c>
      <c r="I254" s="15" t="s">
        <v>178</v>
      </c>
      <c r="J254" s="51"/>
      <c r="K254" s="49"/>
      <c r="L254" s="50"/>
      <c r="M254" s="14"/>
      <c r="N254" s="15"/>
      <c r="O254" s="13"/>
      <c r="P254" s="49"/>
      <c r="Q254" s="49"/>
      <c r="R254" s="16">
        <f t="shared" si="9"/>
        <v>16</v>
      </c>
    </row>
    <row r="255" spans="1:18">
      <c r="A255" s="13">
        <v>8</v>
      </c>
      <c r="B255" s="22" t="s">
        <v>158</v>
      </c>
      <c r="C255" s="21" t="s">
        <v>43</v>
      </c>
      <c r="D255" s="13">
        <v>3193</v>
      </c>
      <c r="E255" s="38">
        <v>39582</v>
      </c>
      <c r="F255" s="13">
        <v>8</v>
      </c>
      <c r="G255" s="15" t="s">
        <v>42</v>
      </c>
      <c r="H255" s="14"/>
      <c r="I255" s="15"/>
      <c r="J255" s="16">
        <v>6</v>
      </c>
      <c r="K255" s="13"/>
      <c r="L255" s="15"/>
      <c r="M255" s="14"/>
      <c r="N255" s="15"/>
      <c r="O255" s="13"/>
      <c r="P255" s="13"/>
      <c r="Q255" s="13"/>
      <c r="R255" s="16">
        <f t="shared" si="9"/>
        <v>14</v>
      </c>
    </row>
    <row r="256" spans="1:18">
      <c r="A256" s="13">
        <v>9</v>
      </c>
      <c r="B256" s="22" t="s">
        <v>210</v>
      </c>
      <c r="C256" s="23" t="s">
        <v>152</v>
      </c>
      <c r="D256" s="25">
        <v>815</v>
      </c>
      <c r="E256" s="37">
        <v>40050</v>
      </c>
      <c r="F256" s="13"/>
      <c r="G256" s="15"/>
      <c r="H256" s="14">
        <v>3</v>
      </c>
      <c r="I256" s="15" t="s">
        <v>42</v>
      </c>
      <c r="J256" s="16">
        <v>4</v>
      </c>
      <c r="K256" s="13"/>
      <c r="L256" s="15"/>
      <c r="M256" s="14"/>
      <c r="N256" s="15"/>
      <c r="O256" s="13"/>
      <c r="P256" s="13"/>
      <c r="Q256" s="13"/>
      <c r="R256" s="16">
        <f t="shared" si="9"/>
        <v>7</v>
      </c>
    </row>
    <row r="257" spans="1:19">
      <c r="A257" s="13">
        <v>10</v>
      </c>
      <c r="B257" s="22" t="s">
        <v>262</v>
      </c>
      <c r="C257" s="23" t="s">
        <v>33</v>
      </c>
      <c r="D257" s="25">
        <v>665</v>
      </c>
      <c r="E257" s="37">
        <v>39785</v>
      </c>
      <c r="F257" s="13"/>
      <c r="G257" s="15"/>
      <c r="H257" s="14"/>
      <c r="I257" s="15"/>
      <c r="J257" s="16">
        <v>2</v>
      </c>
      <c r="K257" s="13"/>
      <c r="L257" s="15"/>
      <c r="M257" s="14"/>
      <c r="N257" s="15"/>
      <c r="O257" s="13"/>
      <c r="P257" s="13"/>
      <c r="Q257" s="13"/>
      <c r="R257" s="16">
        <f t="shared" si="9"/>
        <v>2</v>
      </c>
    </row>
    <row r="258" spans="1:19" ht="12.75">
      <c r="A258" s="60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2"/>
    </row>
    <row r="259" spans="1:19" ht="18">
      <c r="A259" s="63" t="s">
        <v>72</v>
      </c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5"/>
    </row>
    <row r="260" spans="1:19">
      <c r="A260" s="28"/>
      <c r="B260" s="28" t="s">
        <v>14</v>
      </c>
      <c r="C260" s="28" t="s">
        <v>15</v>
      </c>
      <c r="D260" s="11" t="s">
        <v>58</v>
      </c>
      <c r="E260" s="36" t="s">
        <v>65</v>
      </c>
      <c r="F260" s="66">
        <v>1</v>
      </c>
      <c r="G260" s="67"/>
      <c r="H260" s="66">
        <v>2</v>
      </c>
      <c r="I260" s="67"/>
      <c r="J260" s="30">
        <v>3</v>
      </c>
      <c r="K260" s="66">
        <v>4</v>
      </c>
      <c r="L260" s="67"/>
      <c r="M260" s="66">
        <v>5</v>
      </c>
      <c r="N260" s="67"/>
      <c r="O260" s="29" t="s">
        <v>57</v>
      </c>
      <c r="P260" s="29">
        <v>6</v>
      </c>
      <c r="Q260" s="29" t="s">
        <v>12</v>
      </c>
      <c r="R260" s="30" t="s">
        <v>13</v>
      </c>
    </row>
    <row r="261" spans="1:19">
      <c r="A261" s="13">
        <v>1</v>
      </c>
      <c r="B261" s="53" t="s">
        <v>75</v>
      </c>
      <c r="C261" s="22" t="s">
        <v>74</v>
      </c>
      <c r="D261" s="26">
        <v>437</v>
      </c>
      <c r="E261" s="37">
        <v>36582</v>
      </c>
      <c r="F261" s="13">
        <v>16</v>
      </c>
      <c r="G261" s="15" t="s">
        <v>42</v>
      </c>
      <c r="H261" s="14">
        <v>20</v>
      </c>
      <c r="I261" s="15" t="s">
        <v>178</v>
      </c>
      <c r="J261" s="16">
        <v>40</v>
      </c>
      <c r="K261" s="13"/>
      <c r="L261" s="15"/>
      <c r="M261" s="14"/>
      <c r="N261" s="15"/>
      <c r="O261" s="13"/>
      <c r="P261" s="13"/>
      <c r="Q261" s="13">
        <v>9</v>
      </c>
      <c r="R261" s="16">
        <f t="shared" ref="R261:R269" si="10">+F261+H261+J261+K261+M261-O261+P261+Q261</f>
        <v>85</v>
      </c>
    </row>
    <row r="262" spans="1:19">
      <c r="A262" s="13">
        <v>2</v>
      </c>
      <c r="B262" s="22" t="s">
        <v>60</v>
      </c>
      <c r="C262" s="23" t="s">
        <v>30</v>
      </c>
      <c r="D262" s="25">
        <v>550</v>
      </c>
      <c r="E262" s="37">
        <v>36280</v>
      </c>
      <c r="F262" s="13">
        <v>12</v>
      </c>
      <c r="G262" s="15" t="s">
        <v>42</v>
      </c>
      <c r="H262" s="14">
        <v>20</v>
      </c>
      <c r="I262" s="15" t="s">
        <v>42</v>
      </c>
      <c r="J262" s="16">
        <v>32</v>
      </c>
      <c r="K262" s="13"/>
      <c r="L262" s="15"/>
      <c r="M262" s="14"/>
      <c r="N262" s="15"/>
      <c r="O262" s="13"/>
      <c r="P262" s="13"/>
      <c r="Q262" s="13">
        <v>6</v>
      </c>
      <c r="R262" s="16">
        <f t="shared" si="10"/>
        <v>70</v>
      </c>
    </row>
    <row r="263" spans="1:19">
      <c r="A263" s="13">
        <v>3</v>
      </c>
      <c r="B263" s="31" t="s">
        <v>69</v>
      </c>
      <c r="C263" s="22" t="s">
        <v>74</v>
      </c>
      <c r="D263" s="26">
        <v>437</v>
      </c>
      <c r="E263" s="37">
        <v>36800</v>
      </c>
      <c r="F263" s="13">
        <v>3</v>
      </c>
      <c r="G263" s="15" t="s">
        <v>42</v>
      </c>
      <c r="H263" s="14">
        <v>16</v>
      </c>
      <c r="I263" s="15" t="s">
        <v>178</v>
      </c>
      <c r="J263" s="16">
        <v>24</v>
      </c>
      <c r="K263" s="13"/>
      <c r="L263" s="15"/>
      <c r="M263" s="14"/>
      <c r="N263" s="15"/>
      <c r="O263" s="13"/>
      <c r="P263" s="13"/>
      <c r="Q263" s="13">
        <v>6</v>
      </c>
      <c r="R263" s="16">
        <f t="shared" si="10"/>
        <v>49</v>
      </c>
    </row>
    <row r="264" spans="1:19">
      <c r="A264" s="13">
        <v>4</v>
      </c>
      <c r="B264" s="31" t="s">
        <v>211</v>
      </c>
      <c r="C264" s="22" t="s">
        <v>128</v>
      </c>
      <c r="D264" s="26">
        <v>2104</v>
      </c>
      <c r="E264" s="37">
        <v>36172</v>
      </c>
      <c r="F264" s="13"/>
      <c r="G264" s="15"/>
      <c r="H264" s="14">
        <v>16</v>
      </c>
      <c r="I264" s="15" t="s">
        <v>42</v>
      </c>
      <c r="J264" s="16">
        <v>12</v>
      </c>
      <c r="K264" s="13"/>
      <c r="L264" s="15"/>
      <c r="M264" s="14"/>
      <c r="N264" s="15"/>
      <c r="O264" s="13"/>
      <c r="P264" s="13"/>
      <c r="Q264" s="13"/>
      <c r="R264" s="16">
        <f t="shared" si="10"/>
        <v>28</v>
      </c>
    </row>
    <row r="265" spans="1:19">
      <c r="A265" s="13">
        <v>5</v>
      </c>
      <c r="B265" s="31" t="s">
        <v>54</v>
      </c>
      <c r="C265" s="20" t="s">
        <v>43</v>
      </c>
      <c r="D265" s="16">
        <v>3193</v>
      </c>
      <c r="E265" s="37">
        <v>36646</v>
      </c>
      <c r="F265" s="13">
        <v>12</v>
      </c>
      <c r="G265" s="15" t="s">
        <v>42</v>
      </c>
      <c r="H265" s="14"/>
      <c r="I265" s="15"/>
      <c r="J265" s="16">
        <v>16</v>
      </c>
      <c r="K265" s="13"/>
      <c r="L265" s="15"/>
      <c r="M265" s="14"/>
      <c r="N265" s="15"/>
      <c r="O265" s="13"/>
      <c r="P265" s="13"/>
      <c r="Q265" s="13"/>
      <c r="R265" s="16">
        <f t="shared" si="10"/>
        <v>28</v>
      </c>
    </row>
    <row r="266" spans="1:19">
      <c r="A266" s="13">
        <v>6</v>
      </c>
      <c r="B266" s="12" t="s">
        <v>66</v>
      </c>
      <c r="C266" s="23" t="s">
        <v>30</v>
      </c>
      <c r="D266" s="25">
        <v>550</v>
      </c>
      <c r="E266" s="37">
        <v>37684</v>
      </c>
      <c r="F266" s="13">
        <v>20</v>
      </c>
      <c r="G266" s="15" t="s">
        <v>42</v>
      </c>
      <c r="H266" s="14"/>
      <c r="I266" s="15"/>
      <c r="J266" s="16"/>
      <c r="K266" s="13"/>
      <c r="L266" s="15"/>
      <c r="M266" s="14"/>
      <c r="N266" s="15"/>
      <c r="O266" s="13"/>
      <c r="P266" s="13"/>
      <c r="Q266" s="13"/>
      <c r="R266" s="16">
        <f t="shared" si="10"/>
        <v>20</v>
      </c>
    </row>
    <row r="267" spans="1:19">
      <c r="A267" s="13">
        <v>7</v>
      </c>
      <c r="B267" s="12" t="s">
        <v>159</v>
      </c>
      <c r="C267" s="21" t="s">
        <v>43</v>
      </c>
      <c r="D267" s="13">
        <v>3193</v>
      </c>
      <c r="E267" s="37">
        <v>36761</v>
      </c>
      <c r="F267" s="13">
        <v>2</v>
      </c>
      <c r="G267" s="15" t="s">
        <v>42</v>
      </c>
      <c r="H267" s="14"/>
      <c r="I267" s="15"/>
      <c r="J267" s="16"/>
      <c r="K267" s="13"/>
      <c r="L267" s="15"/>
      <c r="M267" s="14"/>
      <c r="N267" s="15"/>
      <c r="O267" s="13"/>
      <c r="P267" s="13"/>
      <c r="Q267" s="13"/>
      <c r="R267" s="16">
        <f t="shared" si="10"/>
        <v>2</v>
      </c>
    </row>
    <row r="268" spans="1:19">
      <c r="A268" s="13">
        <v>8</v>
      </c>
      <c r="B268" s="22" t="s">
        <v>150</v>
      </c>
      <c r="C268" s="23" t="s">
        <v>44</v>
      </c>
      <c r="D268" s="25">
        <v>3193</v>
      </c>
      <c r="E268" s="37">
        <v>37390</v>
      </c>
      <c r="F268" s="13">
        <v>1</v>
      </c>
      <c r="G268" s="15" t="s">
        <v>42</v>
      </c>
      <c r="H268" s="14"/>
      <c r="I268" s="15"/>
      <c r="J268" s="16"/>
      <c r="K268" s="13"/>
      <c r="L268" s="15"/>
      <c r="M268" s="14"/>
      <c r="N268" s="15"/>
      <c r="O268" s="13"/>
      <c r="P268" s="13"/>
      <c r="Q268" s="13"/>
      <c r="R268" s="16">
        <f t="shared" si="10"/>
        <v>1</v>
      </c>
      <c r="S268" s="4" t="s">
        <v>130</v>
      </c>
    </row>
    <row r="269" spans="1:19">
      <c r="A269" s="13">
        <v>9</v>
      </c>
      <c r="B269" s="12" t="s">
        <v>151</v>
      </c>
      <c r="C269" s="23" t="s">
        <v>152</v>
      </c>
      <c r="D269" s="25">
        <v>815</v>
      </c>
      <c r="E269" s="37">
        <v>37887</v>
      </c>
      <c r="F269" s="13">
        <v>1</v>
      </c>
      <c r="G269" s="15" t="s">
        <v>42</v>
      </c>
      <c r="H269" s="14"/>
      <c r="I269" s="15"/>
      <c r="J269" s="16"/>
      <c r="K269" s="13"/>
      <c r="L269" s="15"/>
      <c r="M269" s="14"/>
      <c r="N269" s="15"/>
      <c r="O269" s="13"/>
      <c r="P269" s="13"/>
      <c r="Q269" s="13"/>
      <c r="R269" s="16">
        <f t="shared" si="10"/>
        <v>1</v>
      </c>
    </row>
    <row r="270" spans="1:19" ht="12.75">
      <c r="A270" s="60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2"/>
    </row>
    <row r="271" spans="1:19" ht="18">
      <c r="A271" s="63" t="s">
        <v>19</v>
      </c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5"/>
    </row>
    <row r="272" spans="1:19" ht="12.75">
      <c r="A272" s="32"/>
      <c r="B272" s="28" t="s">
        <v>14</v>
      </c>
      <c r="C272" s="28" t="s">
        <v>15</v>
      </c>
      <c r="D272" s="11" t="s">
        <v>58</v>
      </c>
      <c r="E272" s="36" t="s">
        <v>65</v>
      </c>
      <c r="F272" s="66">
        <v>1</v>
      </c>
      <c r="G272" s="67"/>
      <c r="H272" s="66">
        <v>2</v>
      </c>
      <c r="I272" s="67"/>
      <c r="J272" s="30">
        <v>3</v>
      </c>
      <c r="K272" s="66">
        <v>4</v>
      </c>
      <c r="L272" s="67"/>
      <c r="M272" s="66">
        <v>5</v>
      </c>
      <c r="N272" s="67"/>
      <c r="O272" s="29" t="s">
        <v>57</v>
      </c>
      <c r="P272" s="29">
        <v>6</v>
      </c>
      <c r="Q272" s="29" t="s">
        <v>12</v>
      </c>
      <c r="R272" s="30" t="s">
        <v>13</v>
      </c>
    </row>
    <row r="273" spans="1:18">
      <c r="A273" s="13">
        <v>1</v>
      </c>
      <c r="B273" s="58" t="s">
        <v>63</v>
      </c>
      <c r="C273" s="23" t="s">
        <v>37</v>
      </c>
      <c r="D273" s="25">
        <v>101</v>
      </c>
      <c r="E273" s="37">
        <v>38485</v>
      </c>
      <c r="F273" s="13">
        <v>20</v>
      </c>
      <c r="G273" s="15" t="s">
        <v>178</v>
      </c>
      <c r="H273" s="14">
        <v>20</v>
      </c>
      <c r="I273" s="15" t="s">
        <v>178</v>
      </c>
      <c r="J273" s="16">
        <v>40</v>
      </c>
      <c r="K273" s="13"/>
      <c r="L273" s="15"/>
      <c r="M273" s="14"/>
      <c r="N273" s="15"/>
      <c r="O273" s="13"/>
      <c r="P273" s="13"/>
      <c r="Q273" s="13"/>
      <c r="R273" s="16">
        <f t="shared" ref="R273:R281" si="11">+F273+H273+J273+K273+M273-O273+P273+Q273</f>
        <v>80</v>
      </c>
    </row>
    <row r="274" spans="1:18">
      <c r="A274" s="13">
        <v>2</v>
      </c>
      <c r="B274" s="12" t="s">
        <v>89</v>
      </c>
      <c r="C274" s="23" t="s">
        <v>180</v>
      </c>
      <c r="D274" s="25">
        <v>737</v>
      </c>
      <c r="E274" s="37">
        <v>38466</v>
      </c>
      <c r="F274" s="13">
        <v>16</v>
      </c>
      <c r="G274" s="15" t="s">
        <v>178</v>
      </c>
      <c r="H274" s="14">
        <v>16</v>
      </c>
      <c r="I274" s="15" t="s">
        <v>178</v>
      </c>
      <c r="J274" s="16">
        <v>16</v>
      </c>
      <c r="K274" s="13"/>
      <c r="L274" s="15"/>
      <c r="M274" s="14"/>
      <c r="N274" s="15"/>
      <c r="O274" s="13"/>
      <c r="P274" s="13"/>
      <c r="Q274" s="13"/>
      <c r="R274" s="16">
        <f t="shared" si="11"/>
        <v>48</v>
      </c>
    </row>
    <row r="275" spans="1:18">
      <c r="A275" s="13">
        <v>3</v>
      </c>
      <c r="B275" s="12" t="s">
        <v>59</v>
      </c>
      <c r="C275" s="23" t="s">
        <v>30</v>
      </c>
      <c r="D275" s="25">
        <v>550</v>
      </c>
      <c r="E275" s="37">
        <v>38355</v>
      </c>
      <c r="F275" s="13">
        <v>12</v>
      </c>
      <c r="G275" s="15" t="s">
        <v>42</v>
      </c>
      <c r="H275" s="14">
        <v>20</v>
      </c>
      <c r="I275" s="15" t="s">
        <v>42</v>
      </c>
      <c r="J275" s="16">
        <v>12</v>
      </c>
      <c r="K275" s="13"/>
      <c r="L275" s="15"/>
      <c r="M275" s="14"/>
      <c r="N275" s="15"/>
      <c r="O275" s="13"/>
      <c r="P275" s="13"/>
      <c r="Q275" s="13"/>
      <c r="R275" s="16">
        <f t="shared" si="11"/>
        <v>44</v>
      </c>
    </row>
    <row r="276" spans="1:18">
      <c r="A276" s="13">
        <v>4</v>
      </c>
      <c r="B276" s="12" t="s">
        <v>91</v>
      </c>
      <c r="C276" s="23" t="s">
        <v>36</v>
      </c>
      <c r="D276" s="25">
        <v>955</v>
      </c>
      <c r="E276" s="37">
        <v>38648</v>
      </c>
      <c r="F276" s="13">
        <v>6</v>
      </c>
      <c r="G276" s="15" t="s">
        <v>42</v>
      </c>
      <c r="H276" s="14">
        <v>12</v>
      </c>
      <c r="I276" s="15" t="s">
        <v>178</v>
      </c>
      <c r="J276" s="16">
        <v>24</v>
      </c>
      <c r="K276" s="13"/>
      <c r="L276" s="15"/>
      <c r="M276" s="14"/>
      <c r="N276" s="15"/>
      <c r="O276" s="13"/>
      <c r="P276" s="13"/>
      <c r="Q276" s="13"/>
      <c r="R276" s="16">
        <f t="shared" si="11"/>
        <v>42</v>
      </c>
    </row>
    <row r="277" spans="1:18">
      <c r="A277" s="13">
        <v>5</v>
      </c>
      <c r="B277" s="12" t="s">
        <v>151</v>
      </c>
      <c r="C277" s="23" t="s">
        <v>152</v>
      </c>
      <c r="D277" s="25">
        <v>815</v>
      </c>
      <c r="E277" s="37">
        <v>37887</v>
      </c>
      <c r="F277" s="13">
        <v>8</v>
      </c>
      <c r="G277" s="15" t="s">
        <v>42</v>
      </c>
      <c r="H277" s="14"/>
      <c r="I277" s="15"/>
      <c r="J277" s="16">
        <v>32</v>
      </c>
      <c r="K277" s="13"/>
      <c r="L277" s="15"/>
      <c r="M277" s="14"/>
      <c r="N277" s="15"/>
      <c r="O277" s="13"/>
      <c r="P277" s="13"/>
      <c r="Q277" s="13"/>
      <c r="R277" s="16">
        <f t="shared" si="11"/>
        <v>40</v>
      </c>
    </row>
    <row r="278" spans="1:18">
      <c r="A278" s="13">
        <v>6</v>
      </c>
      <c r="B278" s="12" t="s">
        <v>66</v>
      </c>
      <c r="C278" s="23" t="s">
        <v>30</v>
      </c>
      <c r="D278" s="25">
        <v>550</v>
      </c>
      <c r="E278" s="37">
        <v>37684</v>
      </c>
      <c r="F278" s="13">
        <v>20</v>
      </c>
      <c r="G278" s="15" t="s">
        <v>42</v>
      </c>
      <c r="H278" s="14"/>
      <c r="I278" s="15"/>
      <c r="J278" s="16"/>
      <c r="K278" s="13"/>
      <c r="L278" s="15"/>
      <c r="M278" s="14"/>
      <c r="N278" s="15"/>
      <c r="O278" s="13"/>
      <c r="P278" s="13"/>
      <c r="Q278" s="13">
        <v>9</v>
      </c>
      <c r="R278" s="16">
        <f t="shared" si="11"/>
        <v>29</v>
      </c>
    </row>
    <row r="279" spans="1:18">
      <c r="A279" s="13">
        <v>7</v>
      </c>
      <c r="B279" s="22" t="s">
        <v>150</v>
      </c>
      <c r="C279" s="22" t="s">
        <v>44</v>
      </c>
      <c r="D279" s="26">
        <v>3193</v>
      </c>
      <c r="E279" s="37">
        <v>37390</v>
      </c>
      <c r="F279" s="13">
        <v>16</v>
      </c>
      <c r="G279" s="15" t="s">
        <v>42</v>
      </c>
      <c r="H279" s="14"/>
      <c r="I279" s="15"/>
      <c r="J279" s="16"/>
      <c r="K279" s="13"/>
      <c r="L279" s="15"/>
      <c r="M279" s="14"/>
      <c r="N279" s="15"/>
      <c r="O279" s="13"/>
      <c r="P279" s="13"/>
      <c r="Q279" s="13">
        <v>6</v>
      </c>
      <c r="R279" s="16">
        <f t="shared" si="11"/>
        <v>22</v>
      </c>
    </row>
    <row r="280" spans="1:18">
      <c r="A280" s="13">
        <v>8</v>
      </c>
      <c r="B280" s="12" t="s">
        <v>135</v>
      </c>
      <c r="C280" s="23" t="s">
        <v>32</v>
      </c>
      <c r="D280" s="25">
        <v>376</v>
      </c>
      <c r="E280" s="37">
        <v>37834</v>
      </c>
      <c r="F280" s="13">
        <v>12</v>
      </c>
      <c r="G280" s="15" t="s">
        <v>178</v>
      </c>
      <c r="H280" s="14"/>
      <c r="I280" s="15"/>
      <c r="J280" s="16"/>
      <c r="K280" s="13"/>
      <c r="L280" s="15"/>
      <c r="M280" s="14"/>
      <c r="N280" s="15"/>
      <c r="O280" s="13"/>
      <c r="P280" s="13"/>
      <c r="Q280" s="13"/>
      <c r="R280" s="16">
        <f t="shared" si="11"/>
        <v>12</v>
      </c>
    </row>
    <row r="281" spans="1:18">
      <c r="A281" s="13">
        <v>9</v>
      </c>
      <c r="B281" s="12" t="s">
        <v>141</v>
      </c>
      <c r="C281" s="20" t="s">
        <v>122</v>
      </c>
      <c r="D281" s="20">
        <v>2695</v>
      </c>
      <c r="E281" s="37">
        <v>38141</v>
      </c>
      <c r="F281" s="13">
        <v>8</v>
      </c>
      <c r="G281" s="15" t="s">
        <v>178</v>
      </c>
      <c r="H281" s="14"/>
      <c r="I281" s="15"/>
      <c r="J281" s="16"/>
      <c r="K281" s="13"/>
      <c r="L281" s="15"/>
      <c r="M281" s="14"/>
      <c r="N281" s="15"/>
      <c r="O281" s="13"/>
      <c r="P281" s="13"/>
      <c r="Q281" s="13"/>
      <c r="R281" s="16">
        <f t="shared" si="11"/>
        <v>8</v>
      </c>
    </row>
    <row r="282" spans="1:18" ht="12.75">
      <c r="A282" s="60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2"/>
    </row>
    <row r="283" spans="1:18" ht="18">
      <c r="A283" s="63" t="s">
        <v>20</v>
      </c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5"/>
    </row>
    <row r="284" spans="1:18">
      <c r="A284" s="28"/>
      <c r="B284" s="28" t="s">
        <v>14</v>
      </c>
      <c r="C284" s="28" t="s">
        <v>15</v>
      </c>
      <c r="D284" s="29" t="s">
        <v>58</v>
      </c>
      <c r="E284" s="36" t="s">
        <v>65</v>
      </c>
      <c r="F284" s="66">
        <v>1</v>
      </c>
      <c r="G284" s="67"/>
      <c r="H284" s="66">
        <v>2</v>
      </c>
      <c r="I284" s="67"/>
      <c r="J284" s="30">
        <v>3</v>
      </c>
      <c r="K284" s="66">
        <v>4</v>
      </c>
      <c r="L284" s="67"/>
      <c r="M284" s="66">
        <v>5</v>
      </c>
      <c r="N284" s="67"/>
      <c r="O284" s="29" t="s">
        <v>57</v>
      </c>
      <c r="P284" s="29">
        <v>6</v>
      </c>
      <c r="Q284" s="29" t="s">
        <v>12</v>
      </c>
      <c r="R284" s="30" t="s">
        <v>13</v>
      </c>
    </row>
    <row r="285" spans="1:18">
      <c r="A285" s="13">
        <v>1</v>
      </c>
      <c r="B285" s="22" t="s">
        <v>63</v>
      </c>
      <c r="C285" s="23" t="s">
        <v>37</v>
      </c>
      <c r="D285" s="25">
        <v>101</v>
      </c>
      <c r="E285" s="37">
        <v>38485</v>
      </c>
      <c r="F285" s="13">
        <v>20</v>
      </c>
      <c r="G285" s="15" t="s">
        <v>178</v>
      </c>
      <c r="H285" s="14">
        <v>20</v>
      </c>
      <c r="I285" s="15" t="s">
        <v>178</v>
      </c>
      <c r="J285" s="16">
        <v>40</v>
      </c>
      <c r="K285" s="13"/>
      <c r="L285" s="15"/>
      <c r="M285" s="14"/>
      <c r="N285" s="15"/>
      <c r="O285" s="13"/>
      <c r="P285" s="13"/>
      <c r="Q285" s="13">
        <v>3</v>
      </c>
      <c r="R285" s="16">
        <f t="shared" ref="R285:R295" si="12">+F285+H285+J285+K285+M285-O285+P285+Q285</f>
        <v>83</v>
      </c>
    </row>
    <row r="286" spans="1:18">
      <c r="A286" s="13">
        <v>2</v>
      </c>
      <c r="B286" s="12" t="s">
        <v>59</v>
      </c>
      <c r="C286" s="23" t="s">
        <v>30</v>
      </c>
      <c r="D286" s="25">
        <v>550</v>
      </c>
      <c r="E286" s="37">
        <v>38355</v>
      </c>
      <c r="F286" s="13">
        <v>20</v>
      </c>
      <c r="G286" s="15" t="s">
        <v>42</v>
      </c>
      <c r="H286" s="14">
        <v>20</v>
      </c>
      <c r="I286" s="15" t="s">
        <v>42</v>
      </c>
      <c r="J286" s="16">
        <v>32</v>
      </c>
      <c r="K286" s="13"/>
      <c r="L286" s="15"/>
      <c r="M286" s="14"/>
      <c r="N286" s="15"/>
      <c r="O286" s="13"/>
      <c r="P286" s="13"/>
      <c r="Q286" s="13">
        <v>9</v>
      </c>
      <c r="R286" s="16">
        <f t="shared" si="12"/>
        <v>81</v>
      </c>
    </row>
    <row r="287" spans="1:18">
      <c r="A287" s="13">
        <v>3</v>
      </c>
      <c r="B287" s="12" t="s">
        <v>87</v>
      </c>
      <c r="C287" s="23" t="s">
        <v>36</v>
      </c>
      <c r="D287" s="25">
        <v>955</v>
      </c>
      <c r="E287" s="37">
        <v>38782</v>
      </c>
      <c r="F287" s="13">
        <v>16</v>
      </c>
      <c r="G287" s="15" t="s">
        <v>42</v>
      </c>
      <c r="H287" s="14">
        <v>16</v>
      </c>
      <c r="I287" s="15" t="s">
        <v>178</v>
      </c>
      <c r="J287" s="16">
        <v>24</v>
      </c>
      <c r="K287" s="13"/>
      <c r="L287" s="15"/>
      <c r="M287" s="14"/>
      <c r="N287" s="15"/>
      <c r="O287" s="13"/>
      <c r="P287" s="13"/>
      <c r="Q287" s="13"/>
      <c r="R287" s="16">
        <f t="shared" si="12"/>
        <v>56</v>
      </c>
    </row>
    <row r="288" spans="1:18">
      <c r="A288" s="13">
        <v>4</v>
      </c>
      <c r="B288" s="12" t="s">
        <v>68</v>
      </c>
      <c r="C288" s="23" t="s">
        <v>30</v>
      </c>
      <c r="D288" s="25">
        <v>550</v>
      </c>
      <c r="E288" s="37">
        <v>38966</v>
      </c>
      <c r="F288" s="13">
        <v>12</v>
      </c>
      <c r="G288" s="15" t="s">
        <v>42</v>
      </c>
      <c r="H288" s="14">
        <v>16</v>
      </c>
      <c r="I288" s="15" t="s">
        <v>42</v>
      </c>
      <c r="J288" s="16">
        <v>24</v>
      </c>
      <c r="K288" s="13"/>
      <c r="L288" s="15"/>
      <c r="M288" s="14"/>
      <c r="N288" s="15"/>
      <c r="O288" s="13"/>
      <c r="P288" s="13"/>
      <c r="Q288" s="13"/>
      <c r="R288" s="16">
        <f t="shared" si="12"/>
        <v>52</v>
      </c>
    </row>
    <row r="289" spans="1:19">
      <c r="A289" s="13">
        <v>5</v>
      </c>
      <c r="B289" s="12" t="s">
        <v>89</v>
      </c>
      <c r="C289" s="23" t="s">
        <v>180</v>
      </c>
      <c r="D289" s="25">
        <v>737</v>
      </c>
      <c r="E289" s="37">
        <v>38466</v>
      </c>
      <c r="F289" s="13">
        <v>16</v>
      </c>
      <c r="G289" s="15" t="s">
        <v>178</v>
      </c>
      <c r="H289" s="14">
        <v>12</v>
      </c>
      <c r="I289" s="15" t="s">
        <v>178</v>
      </c>
      <c r="J289" s="16">
        <v>16</v>
      </c>
      <c r="K289" s="13"/>
      <c r="L289" s="15"/>
      <c r="M289" s="14"/>
      <c r="N289" s="15"/>
      <c r="O289" s="13"/>
      <c r="P289" s="13"/>
      <c r="Q289" s="13">
        <v>3</v>
      </c>
      <c r="R289" s="16">
        <f t="shared" si="12"/>
        <v>47</v>
      </c>
    </row>
    <row r="290" spans="1:19">
      <c r="A290" s="13">
        <v>6</v>
      </c>
      <c r="B290" s="12" t="s">
        <v>91</v>
      </c>
      <c r="C290" s="23" t="s">
        <v>36</v>
      </c>
      <c r="D290" s="25">
        <v>955</v>
      </c>
      <c r="E290" s="37">
        <v>38648</v>
      </c>
      <c r="F290" s="13">
        <v>12</v>
      </c>
      <c r="G290" s="15" t="s">
        <v>42</v>
      </c>
      <c r="H290" s="14">
        <v>12</v>
      </c>
      <c r="I290" s="15" t="s">
        <v>178</v>
      </c>
      <c r="J290" s="16">
        <v>6</v>
      </c>
      <c r="K290" s="13"/>
      <c r="L290" s="15"/>
      <c r="M290" s="14"/>
      <c r="N290" s="15"/>
      <c r="O290" s="13"/>
      <c r="P290" s="13"/>
      <c r="Q290" s="13">
        <v>6</v>
      </c>
      <c r="R290" s="16">
        <f t="shared" si="12"/>
        <v>36</v>
      </c>
    </row>
    <row r="291" spans="1:19">
      <c r="A291" s="13">
        <v>7</v>
      </c>
      <c r="B291" s="12" t="s">
        <v>101</v>
      </c>
      <c r="C291" s="23" t="s">
        <v>36</v>
      </c>
      <c r="D291" s="25">
        <v>955</v>
      </c>
      <c r="E291" s="37">
        <v>38823</v>
      </c>
      <c r="F291" s="13">
        <v>3</v>
      </c>
      <c r="G291" s="15" t="s">
        <v>42</v>
      </c>
      <c r="H291" s="14">
        <v>3</v>
      </c>
      <c r="I291" s="15" t="s">
        <v>178</v>
      </c>
      <c r="J291" s="16">
        <v>16</v>
      </c>
      <c r="K291" s="13"/>
      <c r="L291" s="15"/>
      <c r="M291" s="14"/>
      <c r="N291" s="15"/>
      <c r="O291" s="13"/>
      <c r="P291" s="13"/>
      <c r="Q291" s="13"/>
      <c r="R291" s="16">
        <f t="shared" si="12"/>
        <v>22</v>
      </c>
    </row>
    <row r="292" spans="1:19">
      <c r="A292" s="13">
        <v>8</v>
      </c>
      <c r="B292" s="12" t="s">
        <v>136</v>
      </c>
      <c r="C292" s="20" t="s">
        <v>122</v>
      </c>
      <c r="D292" s="20">
        <v>2695</v>
      </c>
      <c r="E292" s="37">
        <v>38981</v>
      </c>
      <c r="F292" s="13">
        <v>12</v>
      </c>
      <c r="G292" s="15" t="s">
        <v>178</v>
      </c>
      <c r="H292" s="14">
        <v>1</v>
      </c>
      <c r="I292" s="15" t="s">
        <v>178</v>
      </c>
      <c r="J292" s="16">
        <v>2</v>
      </c>
      <c r="K292" s="13"/>
      <c r="L292" s="15"/>
      <c r="M292" s="14"/>
      <c r="N292" s="15"/>
      <c r="O292" s="13"/>
      <c r="P292" s="13"/>
      <c r="Q292" s="13"/>
      <c r="R292" s="16">
        <f t="shared" si="12"/>
        <v>15</v>
      </c>
    </row>
    <row r="293" spans="1:19">
      <c r="A293" s="13">
        <v>9</v>
      </c>
      <c r="B293" s="12" t="s">
        <v>141</v>
      </c>
      <c r="C293" s="20" t="s">
        <v>122</v>
      </c>
      <c r="D293" s="20">
        <v>2695</v>
      </c>
      <c r="E293" s="37">
        <v>38141</v>
      </c>
      <c r="F293" s="13">
        <v>8</v>
      </c>
      <c r="G293" s="15" t="s">
        <v>178</v>
      </c>
      <c r="H293" s="14"/>
      <c r="I293" s="15"/>
      <c r="J293" s="16"/>
      <c r="K293" s="13"/>
      <c r="L293" s="15"/>
      <c r="M293" s="14"/>
      <c r="N293" s="15"/>
      <c r="O293" s="13"/>
      <c r="P293" s="13"/>
      <c r="Q293" s="13"/>
      <c r="R293" s="16">
        <f t="shared" si="12"/>
        <v>8</v>
      </c>
    </row>
    <row r="294" spans="1:19">
      <c r="A294" s="13">
        <v>10</v>
      </c>
      <c r="B294" s="12" t="s">
        <v>90</v>
      </c>
      <c r="C294" s="23" t="s">
        <v>113</v>
      </c>
      <c r="D294" s="25">
        <v>328</v>
      </c>
      <c r="E294" s="37">
        <v>38946</v>
      </c>
      <c r="F294" s="13">
        <v>1</v>
      </c>
      <c r="G294" s="15" t="s">
        <v>42</v>
      </c>
      <c r="H294" s="14">
        <v>2</v>
      </c>
      <c r="I294" s="15" t="s">
        <v>178</v>
      </c>
      <c r="J294" s="16">
        <v>2</v>
      </c>
      <c r="K294" s="13"/>
      <c r="L294" s="15"/>
      <c r="M294" s="14"/>
      <c r="N294" s="15"/>
      <c r="O294" s="13"/>
      <c r="P294" s="13"/>
      <c r="Q294" s="13"/>
      <c r="R294" s="16">
        <f t="shared" si="12"/>
        <v>5</v>
      </c>
    </row>
    <row r="295" spans="1:19">
      <c r="A295" s="13">
        <v>11</v>
      </c>
      <c r="B295" s="12" t="s">
        <v>250</v>
      </c>
      <c r="C295" s="23" t="s">
        <v>29</v>
      </c>
      <c r="D295" s="25">
        <v>749</v>
      </c>
      <c r="E295" s="37">
        <v>38712</v>
      </c>
      <c r="F295" s="13"/>
      <c r="G295" s="15"/>
      <c r="H295" s="14"/>
      <c r="I295" s="15"/>
      <c r="J295" s="16">
        <v>4</v>
      </c>
      <c r="K295" s="13"/>
      <c r="L295" s="15"/>
      <c r="M295" s="14"/>
      <c r="N295" s="15"/>
      <c r="O295" s="13"/>
      <c r="P295" s="13"/>
      <c r="Q295" s="13"/>
      <c r="R295" s="16">
        <f t="shared" si="12"/>
        <v>4</v>
      </c>
    </row>
    <row r="296" spans="1:19" ht="12.75">
      <c r="A296" s="60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2"/>
    </row>
    <row r="297" spans="1:19" ht="18">
      <c r="A297" s="63" t="s">
        <v>51</v>
      </c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5"/>
    </row>
    <row r="298" spans="1:19">
      <c r="A298" s="28"/>
      <c r="B298" s="28" t="s">
        <v>14</v>
      </c>
      <c r="C298" s="28" t="s">
        <v>15</v>
      </c>
      <c r="D298" s="29" t="s">
        <v>58</v>
      </c>
      <c r="E298" s="36" t="s">
        <v>65</v>
      </c>
      <c r="F298" s="66">
        <v>1</v>
      </c>
      <c r="G298" s="67"/>
      <c r="H298" s="66">
        <v>2</v>
      </c>
      <c r="I298" s="67"/>
      <c r="J298" s="30">
        <v>3</v>
      </c>
      <c r="K298" s="66">
        <v>4</v>
      </c>
      <c r="L298" s="67"/>
      <c r="M298" s="66">
        <v>5</v>
      </c>
      <c r="N298" s="67"/>
      <c r="O298" s="29" t="s">
        <v>57</v>
      </c>
      <c r="P298" s="29">
        <v>6</v>
      </c>
      <c r="Q298" s="29" t="s">
        <v>12</v>
      </c>
      <c r="R298" s="30" t="s">
        <v>13</v>
      </c>
    </row>
    <row r="299" spans="1:19">
      <c r="A299" s="13">
        <v>1</v>
      </c>
      <c r="B299" s="12" t="s">
        <v>87</v>
      </c>
      <c r="C299" s="23" t="s">
        <v>36</v>
      </c>
      <c r="D299" s="25">
        <v>955</v>
      </c>
      <c r="E299" s="37">
        <v>38782</v>
      </c>
      <c r="F299" s="13">
        <v>20</v>
      </c>
      <c r="G299" s="15" t="s">
        <v>42</v>
      </c>
      <c r="H299" s="14">
        <v>20</v>
      </c>
      <c r="I299" s="15" t="s">
        <v>178</v>
      </c>
      <c r="J299" s="16">
        <v>40</v>
      </c>
      <c r="K299" s="13"/>
      <c r="L299" s="15"/>
      <c r="M299" s="14"/>
      <c r="N299" s="15"/>
      <c r="O299" s="13"/>
      <c r="P299" s="13"/>
      <c r="Q299" s="13">
        <v>9</v>
      </c>
      <c r="R299" s="16">
        <f t="shared" ref="R299:R308" si="13">+F299+H299+J299+K299+M299-O299+P299+Q299</f>
        <v>89</v>
      </c>
    </row>
    <row r="300" spans="1:19">
      <c r="A300" s="13">
        <v>2</v>
      </c>
      <c r="B300" s="12" t="s">
        <v>101</v>
      </c>
      <c r="C300" s="23" t="s">
        <v>36</v>
      </c>
      <c r="D300" s="25">
        <v>955</v>
      </c>
      <c r="E300" s="37">
        <v>38823</v>
      </c>
      <c r="F300" s="13">
        <v>16</v>
      </c>
      <c r="G300" s="15" t="s">
        <v>42</v>
      </c>
      <c r="H300" s="14">
        <v>16</v>
      </c>
      <c r="I300" s="15" t="s">
        <v>178</v>
      </c>
      <c r="J300" s="16">
        <v>32</v>
      </c>
      <c r="K300" s="13"/>
      <c r="L300" s="15"/>
      <c r="M300" s="14"/>
      <c r="N300" s="15"/>
      <c r="O300" s="13"/>
      <c r="P300" s="13"/>
      <c r="Q300" s="13">
        <v>9</v>
      </c>
      <c r="R300" s="16">
        <f t="shared" si="13"/>
        <v>73</v>
      </c>
      <c r="S300" s="57"/>
    </row>
    <row r="301" spans="1:19">
      <c r="A301" s="13">
        <v>3</v>
      </c>
      <c r="B301" s="12" t="s">
        <v>68</v>
      </c>
      <c r="C301" s="23" t="s">
        <v>30</v>
      </c>
      <c r="D301" s="25">
        <v>550</v>
      </c>
      <c r="E301" s="37">
        <v>38966</v>
      </c>
      <c r="F301" s="13">
        <v>12</v>
      </c>
      <c r="G301" s="15" t="s">
        <v>42</v>
      </c>
      <c r="H301" s="14">
        <v>20</v>
      </c>
      <c r="I301" s="15" t="s">
        <v>42</v>
      </c>
      <c r="J301" s="16">
        <v>24</v>
      </c>
      <c r="K301" s="13"/>
      <c r="L301" s="15"/>
      <c r="M301" s="14"/>
      <c r="N301" s="15"/>
      <c r="O301" s="13"/>
      <c r="P301" s="13"/>
      <c r="Q301" s="13">
        <v>9</v>
      </c>
      <c r="R301" s="16">
        <f t="shared" si="13"/>
        <v>65</v>
      </c>
      <c r="S301" s="24"/>
    </row>
    <row r="302" spans="1:19">
      <c r="A302" s="13">
        <v>4</v>
      </c>
      <c r="B302" s="12" t="s">
        <v>90</v>
      </c>
      <c r="C302" s="23" t="s">
        <v>113</v>
      </c>
      <c r="D302" s="25">
        <v>328</v>
      </c>
      <c r="E302" s="37">
        <v>38946</v>
      </c>
      <c r="F302" s="13">
        <v>12</v>
      </c>
      <c r="G302" s="15" t="s">
        <v>42</v>
      </c>
      <c r="H302" s="14">
        <v>12</v>
      </c>
      <c r="I302" s="15" t="s">
        <v>178</v>
      </c>
      <c r="J302" s="16">
        <v>24</v>
      </c>
      <c r="K302" s="13"/>
      <c r="L302" s="15"/>
      <c r="M302" s="14"/>
      <c r="N302" s="15"/>
      <c r="O302" s="13"/>
      <c r="P302" s="13"/>
      <c r="Q302" s="13">
        <v>9</v>
      </c>
      <c r="R302" s="16">
        <f t="shared" si="13"/>
        <v>57</v>
      </c>
    </row>
    <row r="303" spans="1:19">
      <c r="A303" s="13">
        <v>5</v>
      </c>
      <c r="B303" s="12" t="s">
        <v>96</v>
      </c>
      <c r="C303" s="23" t="s">
        <v>36</v>
      </c>
      <c r="D303" s="25">
        <v>955</v>
      </c>
      <c r="E303" s="37">
        <v>39620</v>
      </c>
      <c r="F303" s="13">
        <v>3</v>
      </c>
      <c r="G303" s="15" t="s">
        <v>42</v>
      </c>
      <c r="H303" s="14">
        <v>12</v>
      </c>
      <c r="I303" s="15" t="s">
        <v>178</v>
      </c>
      <c r="J303" s="16">
        <v>16</v>
      </c>
      <c r="K303" s="13"/>
      <c r="L303" s="15"/>
      <c r="M303" s="14"/>
      <c r="N303" s="15"/>
      <c r="O303" s="13"/>
      <c r="P303" s="13"/>
      <c r="Q303" s="13">
        <v>9</v>
      </c>
      <c r="R303" s="16">
        <f t="shared" si="13"/>
        <v>40</v>
      </c>
    </row>
    <row r="304" spans="1:19">
      <c r="A304" s="13">
        <v>6</v>
      </c>
      <c r="B304" s="12" t="s">
        <v>136</v>
      </c>
      <c r="C304" s="20" t="s">
        <v>122</v>
      </c>
      <c r="D304" s="20">
        <v>2695</v>
      </c>
      <c r="E304" s="37">
        <v>38981</v>
      </c>
      <c r="F304" s="13">
        <v>20</v>
      </c>
      <c r="G304" s="15" t="s">
        <v>178</v>
      </c>
      <c r="H304" s="14">
        <v>3</v>
      </c>
      <c r="I304" s="15" t="s">
        <v>178</v>
      </c>
      <c r="J304" s="16">
        <v>6</v>
      </c>
      <c r="K304" s="13"/>
      <c r="L304" s="15"/>
      <c r="M304" s="14"/>
      <c r="N304" s="15"/>
      <c r="O304" s="13"/>
      <c r="P304" s="13"/>
      <c r="Q304" s="13">
        <v>6</v>
      </c>
      <c r="R304" s="16">
        <f t="shared" si="13"/>
        <v>35</v>
      </c>
    </row>
    <row r="305" spans="1:19">
      <c r="A305" s="13">
        <v>7</v>
      </c>
      <c r="B305" s="12" t="s">
        <v>140</v>
      </c>
      <c r="C305" s="23" t="s">
        <v>29</v>
      </c>
      <c r="D305" s="25">
        <v>749</v>
      </c>
      <c r="E305" s="37">
        <v>39583</v>
      </c>
      <c r="F305" s="13">
        <v>16</v>
      </c>
      <c r="G305" s="15" t="s">
        <v>178</v>
      </c>
      <c r="H305" s="14">
        <v>2</v>
      </c>
      <c r="I305" s="15" t="s">
        <v>178</v>
      </c>
      <c r="J305" s="16">
        <v>16</v>
      </c>
      <c r="K305" s="13"/>
      <c r="L305" s="15"/>
      <c r="M305" s="14"/>
      <c r="N305" s="15"/>
      <c r="O305" s="13"/>
      <c r="P305" s="13"/>
      <c r="Q305" s="13"/>
      <c r="R305" s="16">
        <f t="shared" si="13"/>
        <v>34</v>
      </c>
    </row>
    <row r="306" spans="1:19">
      <c r="A306" s="13">
        <v>8</v>
      </c>
      <c r="B306" s="12" t="s">
        <v>155</v>
      </c>
      <c r="C306" s="20" t="s">
        <v>43</v>
      </c>
      <c r="D306" s="16">
        <v>3193</v>
      </c>
      <c r="E306" s="37">
        <v>39590</v>
      </c>
      <c r="F306" s="13">
        <v>2</v>
      </c>
      <c r="G306" s="14" t="s">
        <v>42</v>
      </c>
      <c r="H306" s="13">
        <v>16</v>
      </c>
      <c r="I306" s="14" t="s">
        <v>42</v>
      </c>
      <c r="J306" s="13">
        <v>4</v>
      </c>
      <c r="K306" s="13"/>
      <c r="L306" s="14"/>
      <c r="M306" s="13"/>
      <c r="N306" s="14"/>
      <c r="O306" s="13"/>
      <c r="P306" s="13"/>
      <c r="Q306" s="13"/>
      <c r="R306" s="16">
        <f t="shared" si="13"/>
        <v>22</v>
      </c>
    </row>
    <row r="307" spans="1:19">
      <c r="A307" s="13">
        <v>9</v>
      </c>
      <c r="B307" s="31" t="s">
        <v>139</v>
      </c>
      <c r="C307" s="23" t="s">
        <v>29</v>
      </c>
      <c r="D307" s="26">
        <v>749</v>
      </c>
      <c r="E307" s="38">
        <v>39832</v>
      </c>
      <c r="F307" s="13">
        <v>12</v>
      </c>
      <c r="G307" s="14" t="s">
        <v>178</v>
      </c>
      <c r="H307" s="13">
        <v>1</v>
      </c>
      <c r="I307" s="14" t="s">
        <v>178</v>
      </c>
      <c r="J307" s="13">
        <v>2</v>
      </c>
      <c r="K307" s="13"/>
      <c r="L307" s="14"/>
      <c r="M307" s="13"/>
      <c r="N307" s="14"/>
      <c r="O307" s="13"/>
      <c r="P307" s="16"/>
      <c r="Q307" s="13"/>
      <c r="R307" s="16">
        <f t="shared" si="13"/>
        <v>15</v>
      </c>
      <c r="S307" s="57"/>
    </row>
    <row r="308" spans="1:19">
      <c r="A308" s="13">
        <v>10</v>
      </c>
      <c r="B308" s="12" t="s">
        <v>179</v>
      </c>
      <c r="C308" s="23" t="s">
        <v>29</v>
      </c>
      <c r="D308" s="25">
        <v>749</v>
      </c>
      <c r="E308" s="37">
        <v>39600</v>
      </c>
      <c r="F308" s="13">
        <v>8</v>
      </c>
      <c r="G308" s="15" t="s">
        <v>178</v>
      </c>
      <c r="H308" s="14">
        <v>1</v>
      </c>
      <c r="I308" s="15" t="s">
        <v>178</v>
      </c>
      <c r="J308" s="16">
        <v>2</v>
      </c>
      <c r="K308" s="13"/>
      <c r="L308" s="15"/>
      <c r="M308" s="14"/>
      <c r="N308" s="15"/>
      <c r="O308" s="13"/>
      <c r="P308" s="13"/>
      <c r="Q308" s="13"/>
      <c r="R308" s="16">
        <f t="shared" si="13"/>
        <v>11</v>
      </c>
    </row>
    <row r="309" spans="1:19" ht="12.75">
      <c r="A309" s="60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2"/>
    </row>
    <row r="310" spans="1:19" ht="18">
      <c r="A310" s="63" t="s">
        <v>147</v>
      </c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5"/>
    </row>
    <row r="311" spans="1:19">
      <c r="A311" s="28"/>
      <c r="B311" s="28" t="s">
        <v>14</v>
      </c>
      <c r="C311" s="28" t="s">
        <v>15</v>
      </c>
      <c r="D311" s="29" t="s">
        <v>58</v>
      </c>
      <c r="E311" s="36" t="s">
        <v>65</v>
      </c>
      <c r="F311" s="66">
        <v>1</v>
      </c>
      <c r="G311" s="67"/>
      <c r="H311" s="66">
        <v>2</v>
      </c>
      <c r="I311" s="67"/>
      <c r="J311" s="30">
        <v>3</v>
      </c>
      <c r="K311" s="66">
        <v>4</v>
      </c>
      <c r="L311" s="67"/>
      <c r="M311" s="66">
        <v>5</v>
      </c>
      <c r="N311" s="67"/>
      <c r="O311" s="29" t="s">
        <v>57</v>
      </c>
      <c r="P311" s="29">
        <v>6</v>
      </c>
      <c r="Q311" s="29" t="s">
        <v>12</v>
      </c>
      <c r="R311" s="30" t="s">
        <v>13</v>
      </c>
    </row>
    <row r="312" spans="1:19">
      <c r="A312" s="13">
        <v>1</v>
      </c>
      <c r="B312" s="47" t="s">
        <v>140</v>
      </c>
      <c r="C312" s="23" t="s">
        <v>29</v>
      </c>
      <c r="D312" s="25">
        <v>749</v>
      </c>
      <c r="E312" s="37">
        <v>39583</v>
      </c>
      <c r="F312" s="13">
        <v>20</v>
      </c>
      <c r="G312" s="15" t="s">
        <v>178</v>
      </c>
      <c r="H312" s="14">
        <v>16</v>
      </c>
      <c r="I312" s="15" t="s">
        <v>178</v>
      </c>
      <c r="J312" s="16">
        <v>24</v>
      </c>
      <c r="K312" s="13"/>
      <c r="L312" s="15"/>
      <c r="M312" s="14"/>
      <c r="N312" s="15"/>
      <c r="O312" s="13"/>
      <c r="P312" s="13"/>
      <c r="Q312" s="13"/>
      <c r="R312" s="33">
        <f>+F312+H312+J312+K312+M312-O312+P312+Q312</f>
        <v>60</v>
      </c>
    </row>
    <row r="313" spans="1:19">
      <c r="A313" s="13">
        <v>2</v>
      </c>
      <c r="B313" s="12" t="s">
        <v>96</v>
      </c>
      <c r="C313" s="23" t="s">
        <v>36</v>
      </c>
      <c r="D313" s="25">
        <v>955</v>
      </c>
      <c r="E313" s="37">
        <v>39620</v>
      </c>
      <c r="F313" s="13"/>
      <c r="G313" s="15"/>
      <c r="H313" s="14">
        <v>20</v>
      </c>
      <c r="I313" s="15" t="s">
        <v>178</v>
      </c>
      <c r="J313" s="16">
        <v>40</v>
      </c>
      <c r="K313" s="13"/>
      <c r="L313" s="15"/>
      <c r="M313" s="14"/>
      <c r="N313" s="15"/>
      <c r="O313" s="13"/>
      <c r="P313" s="13"/>
      <c r="Q313" s="13"/>
      <c r="R313" s="16">
        <f>+F313+H313+J313+K313+M313-O313+P313+Q313</f>
        <v>60</v>
      </c>
    </row>
    <row r="314" spans="1:19">
      <c r="A314" s="13">
        <v>3</v>
      </c>
      <c r="B314" s="12" t="s">
        <v>155</v>
      </c>
      <c r="C314" s="20" t="s">
        <v>43</v>
      </c>
      <c r="D314" s="16">
        <v>3193</v>
      </c>
      <c r="E314" s="37">
        <v>39590</v>
      </c>
      <c r="F314" s="13">
        <v>20</v>
      </c>
      <c r="G314" s="15" t="s">
        <v>42</v>
      </c>
      <c r="H314" s="14">
        <v>20</v>
      </c>
      <c r="I314" s="15" t="s">
        <v>42</v>
      </c>
      <c r="J314" s="16">
        <v>16</v>
      </c>
      <c r="K314" s="13"/>
      <c r="L314" s="15"/>
      <c r="M314" s="14"/>
      <c r="N314" s="15"/>
      <c r="O314" s="13"/>
      <c r="P314" s="13"/>
      <c r="Q314" s="13"/>
      <c r="R314" s="16">
        <f>+F314+H314+J314+K314+M314-O314+P314+Q314</f>
        <v>56</v>
      </c>
    </row>
    <row r="315" spans="1:19">
      <c r="A315" s="13">
        <v>4</v>
      </c>
      <c r="B315" s="12" t="s">
        <v>139</v>
      </c>
      <c r="C315" s="23" t="s">
        <v>29</v>
      </c>
      <c r="D315" s="25">
        <v>749</v>
      </c>
      <c r="E315" s="37">
        <v>39832</v>
      </c>
      <c r="F315" s="13">
        <v>12</v>
      </c>
      <c r="G315" s="15" t="s">
        <v>178</v>
      </c>
      <c r="H315" s="14">
        <v>12</v>
      </c>
      <c r="I315" s="15" t="s">
        <v>178</v>
      </c>
      <c r="J315" s="16">
        <v>32</v>
      </c>
      <c r="K315" s="13"/>
      <c r="L315" s="15"/>
      <c r="M315" s="14"/>
      <c r="N315" s="15"/>
      <c r="O315" s="13"/>
      <c r="P315" s="13"/>
      <c r="Q315" s="13"/>
      <c r="R315" s="16">
        <f>+F315+H315+J315+K315+M315-O315+P315+Q315</f>
        <v>56</v>
      </c>
    </row>
    <row r="316" spans="1:19">
      <c r="A316" s="13">
        <v>5</v>
      </c>
      <c r="B316" s="12" t="s">
        <v>179</v>
      </c>
      <c r="C316" s="23" t="s">
        <v>29</v>
      </c>
      <c r="D316" s="25">
        <v>749</v>
      </c>
      <c r="E316" s="37">
        <v>39600</v>
      </c>
      <c r="F316" s="13">
        <v>16</v>
      </c>
      <c r="G316" s="15" t="s">
        <v>178</v>
      </c>
      <c r="H316" s="14">
        <v>8</v>
      </c>
      <c r="I316" s="15" t="s">
        <v>178</v>
      </c>
      <c r="J316" s="16">
        <v>12</v>
      </c>
      <c r="K316" s="13"/>
      <c r="L316" s="15"/>
      <c r="M316" s="14"/>
      <c r="N316" s="15"/>
      <c r="O316" s="13"/>
      <c r="P316" s="13"/>
      <c r="Q316" s="13"/>
      <c r="R316" s="16">
        <f>+F316+H316+J316+K316+M316-O316+P316+Q316</f>
        <v>36</v>
      </c>
    </row>
    <row r="317" spans="1:19" ht="12.75">
      <c r="A317" s="60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2"/>
    </row>
  </sheetData>
  <sortState ref="A248:X257">
    <sortCondition descending="1" ref="R248:R257"/>
  </sortState>
  <mergeCells count="63">
    <mergeCell ref="A309:R309"/>
    <mergeCell ref="A245:R245"/>
    <mergeCell ref="A270:R270"/>
    <mergeCell ref="A259:R259"/>
    <mergeCell ref="F260:G260"/>
    <mergeCell ref="M260:N260"/>
    <mergeCell ref="H260:I260"/>
    <mergeCell ref="K260:L260"/>
    <mergeCell ref="F298:G298"/>
    <mergeCell ref="M284:N284"/>
    <mergeCell ref="A271:R271"/>
    <mergeCell ref="M272:N272"/>
    <mergeCell ref="A258:R258"/>
    <mergeCell ref="K298:L298"/>
    <mergeCell ref="M298:N298"/>
    <mergeCell ref="A282:R282"/>
    <mergeCell ref="A75:R75"/>
    <mergeCell ref="A76:R76"/>
    <mergeCell ref="F77:G77"/>
    <mergeCell ref="A193:R193"/>
    <mergeCell ref="K247:L247"/>
    <mergeCell ref="M247:N247"/>
    <mergeCell ref="H77:I77"/>
    <mergeCell ref="K77:L77"/>
    <mergeCell ref="H195:I195"/>
    <mergeCell ref="K195:L195"/>
    <mergeCell ref="M77:N77"/>
    <mergeCell ref="M195:N195"/>
    <mergeCell ref="A138:R138"/>
    <mergeCell ref="A139:R139"/>
    <mergeCell ref="F140:G140"/>
    <mergeCell ref="K140:L140"/>
    <mergeCell ref="F272:G272"/>
    <mergeCell ref="A297:R297"/>
    <mergeCell ref="A296:R296"/>
    <mergeCell ref="A283:R283"/>
    <mergeCell ref="F284:G284"/>
    <mergeCell ref="H298:I298"/>
    <mergeCell ref="K284:L284"/>
    <mergeCell ref="H284:I284"/>
    <mergeCell ref="H272:I272"/>
    <mergeCell ref="K272:L272"/>
    <mergeCell ref="A1:R1"/>
    <mergeCell ref="A2:R2"/>
    <mergeCell ref="A3:R3"/>
    <mergeCell ref="A4:R4"/>
    <mergeCell ref="F5:G5"/>
    <mergeCell ref="H5:I5"/>
    <mergeCell ref="K5:L5"/>
    <mergeCell ref="M5:N5"/>
    <mergeCell ref="M140:N140"/>
    <mergeCell ref="H140:I140"/>
    <mergeCell ref="A246:R246"/>
    <mergeCell ref="F247:G247"/>
    <mergeCell ref="H247:I247"/>
    <mergeCell ref="A194:R194"/>
    <mergeCell ref="F195:G195"/>
    <mergeCell ref="A317:R317"/>
    <mergeCell ref="A310:R310"/>
    <mergeCell ref="F311:G311"/>
    <mergeCell ref="H311:I311"/>
    <mergeCell ref="K311:L311"/>
    <mergeCell ref="M311:N311"/>
  </mergeCells>
  <phoneticPr fontId="0" type="noConversion"/>
  <printOptions gridLines="1"/>
  <pageMargins left="0.39370078740157483" right="0.39370078740157483" top="0.54" bottom="0.65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6"/>
  <sheetViews>
    <sheetView tabSelected="1" workbookViewId="0">
      <selection activeCell="U7" sqref="U7"/>
    </sheetView>
  </sheetViews>
  <sheetFormatPr defaultRowHeight="12.75"/>
  <cols>
    <col min="1" max="1" width="3.7109375" style="1" customWidth="1"/>
    <col min="2" max="2" width="32.42578125" style="1" customWidth="1"/>
    <col min="3" max="3" width="5" style="10" customWidth="1"/>
    <col min="4" max="4" width="5.7109375" style="10" customWidth="1"/>
    <col min="5" max="12" width="5.28515625" style="1" customWidth="1"/>
    <col min="13" max="13" width="2.140625" style="1" customWidth="1"/>
    <col min="14" max="16384" width="9.140625" style="1"/>
  </cols>
  <sheetData>
    <row r="1" spans="1:13" ht="35.1" customHeight="1">
      <c r="A1" s="76" t="s">
        <v>149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3"/>
    </row>
    <row r="2" spans="1:13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2"/>
    </row>
    <row r="3" spans="1:13" ht="18">
      <c r="A3" s="63" t="s">
        <v>21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</row>
    <row r="4" spans="1:13" ht="12.95" customHeight="1">
      <c r="A4" s="5"/>
      <c r="B4" s="6" t="s">
        <v>15</v>
      </c>
      <c r="C4" s="7" t="s">
        <v>58</v>
      </c>
      <c r="D4" s="7" t="s">
        <v>0</v>
      </c>
      <c r="E4" s="8">
        <v>1</v>
      </c>
      <c r="F4" s="7">
        <v>2</v>
      </c>
      <c r="G4" s="7">
        <v>3</v>
      </c>
      <c r="H4" s="7">
        <v>4</v>
      </c>
      <c r="I4" s="7">
        <v>5</v>
      </c>
      <c r="J4" s="7">
        <v>6</v>
      </c>
      <c r="K4" s="7" t="s">
        <v>12</v>
      </c>
      <c r="L4" s="9" t="s">
        <v>13</v>
      </c>
    </row>
    <row r="5" spans="1:13">
      <c r="A5" s="19">
        <v>1</v>
      </c>
      <c r="B5" s="39" t="s">
        <v>74</v>
      </c>
      <c r="C5" s="40">
        <v>437</v>
      </c>
      <c r="D5" s="19" t="s">
        <v>8</v>
      </c>
      <c r="E5" s="17">
        <f>SUMIF(atleti!$D$6:$D$74,$C5,atleti!F$6:F$74)</f>
        <v>40</v>
      </c>
      <c r="F5" s="19">
        <f>SUMIF(atleti!$D$6:$D$74,$C5,atleti!H$6:H$74)</f>
        <v>53</v>
      </c>
      <c r="G5" s="19">
        <f>SUMIF(atleti!$D$6:$D$74,$C5,atleti!J$6:J$74)</f>
        <v>124</v>
      </c>
      <c r="H5" s="19">
        <f>SUMIF(atleti!$D$6:$D$74,$C5,atleti!K$6:K$74)</f>
        <v>0</v>
      </c>
      <c r="I5" s="19">
        <f>SUMIF(atleti!$D$6:$D$74,$C5,atleti!M$6:M$74)</f>
        <v>0</v>
      </c>
      <c r="J5" s="19">
        <f>SUMIF(atleti!$D$6:$D$74,$C5,atleti!P$6:P$74)</f>
        <v>0</v>
      </c>
      <c r="K5" s="19">
        <f>SUMIF(atleti!$D$6:$D$74,$C5,atleti!Q$6:Q$74)</f>
        <v>24</v>
      </c>
      <c r="L5" s="18">
        <f t="shared" ref="L5:L25" si="0">+E5+F5+G5+H5+I5+J5+K5</f>
        <v>241</v>
      </c>
    </row>
    <row r="6" spans="1:13">
      <c r="A6" s="19">
        <v>2</v>
      </c>
      <c r="B6" s="39" t="s">
        <v>29</v>
      </c>
      <c r="C6" s="40">
        <v>749</v>
      </c>
      <c r="D6" s="19" t="s">
        <v>10</v>
      </c>
      <c r="E6" s="17">
        <f>SUMIF(atleti!$D$6:$D$74,$C6,atleti!F$6:F$74)</f>
        <v>73</v>
      </c>
      <c r="F6" s="19">
        <f>SUMIF(atleti!$D$6:$D$74,$C6,atleti!H$6:H$74)</f>
        <v>31</v>
      </c>
      <c r="G6" s="19">
        <f>SUMIF(atleti!$D$6:$D$74,$C6,atleti!J$6:J$74)</f>
        <v>16</v>
      </c>
      <c r="H6" s="19">
        <f>SUMIF(atleti!$D$6:$D$74,$C6,atleti!K$6:K$74)</f>
        <v>0</v>
      </c>
      <c r="I6" s="19">
        <f>SUMIF(atleti!$D$6:$D$74,$C6,atleti!M$6:M$74)</f>
        <v>0</v>
      </c>
      <c r="J6" s="19">
        <f>SUMIF(atleti!$D$6:$D$74,$C6,atleti!P$6:P$74)</f>
        <v>0</v>
      </c>
      <c r="K6" s="19">
        <f>SUMIF(atleti!$D$6:$D$74,$C6,atleti!Q$6:Q$74)</f>
        <v>9</v>
      </c>
      <c r="L6" s="18">
        <f t="shared" si="0"/>
        <v>129</v>
      </c>
    </row>
    <row r="7" spans="1:13">
      <c r="A7" s="19">
        <v>3</v>
      </c>
      <c r="B7" s="39" t="s">
        <v>30</v>
      </c>
      <c r="C7" s="40">
        <v>550</v>
      </c>
      <c r="D7" s="19" t="s">
        <v>9</v>
      </c>
      <c r="E7" s="17">
        <f>SUMIF(atleti!$D$6:$D$74,$C7,atleti!F$6:F$74)</f>
        <v>32</v>
      </c>
      <c r="F7" s="19">
        <f>SUMIF(atleti!$D$6:$D$74,$C7,atleti!H$6:H$74)</f>
        <v>36</v>
      </c>
      <c r="G7" s="19">
        <f>SUMIF(atleti!$D$6:$D$74,$C7,atleti!J$6:J$74)</f>
        <v>40</v>
      </c>
      <c r="H7" s="19">
        <f>SUMIF(atleti!$D$6:$D$74,$C7,atleti!K$6:K$74)</f>
        <v>0</v>
      </c>
      <c r="I7" s="19">
        <f>SUMIF(atleti!$D$6:$D$74,$C7,atleti!M$6:M$74)</f>
        <v>0</v>
      </c>
      <c r="J7" s="19">
        <f>SUMIF(atleti!$D$6:$D$74,$C7,atleti!P$6:P$74)</f>
        <v>0</v>
      </c>
      <c r="K7" s="19">
        <f>SUMIF(atleti!$D$6:$D$74,$C7,atleti!Q$6:Q$74)</f>
        <v>9</v>
      </c>
      <c r="L7" s="18">
        <f t="shared" si="0"/>
        <v>117</v>
      </c>
    </row>
    <row r="8" spans="1:13">
      <c r="A8" s="19">
        <v>4</v>
      </c>
      <c r="B8" s="39" t="s">
        <v>38</v>
      </c>
      <c r="C8" s="40">
        <v>3051</v>
      </c>
      <c r="D8" s="19" t="s">
        <v>8</v>
      </c>
      <c r="E8" s="17">
        <f>SUMIF(atleti!$D$6:$D$74,$C8,atleti!F$6:F$74)</f>
        <v>16</v>
      </c>
      <c r="F8" s="19">
        <f>SUMIF(atleti!$D$6:$D$74,$C8,atleti!H$6:H$74)</f>
        <v>23</v>
      </c>
      <c r="G8" s="19">
        <f>SUMIF(atleti!$D$6:$D$74,$C8,atleti!J$6:J$74)</f>
        <v>48</v>
      </c>
      <c r="H8" s="19">
        <f>SUMIF(atleti!$D$6:$D$74,$C8,atleti!K$6:K$74)</f>
        <v>0</v>
      </c>
      <c r="I8" s="19">
        <f>SUMIF(atleti!$D$6:$D$74,$C8,atleti!M$6:M$74)</f>
        <v>0</v>
      </c>
      <c r="J8" s="19">
        <f>SUMIF(atleti!$D$6:$D$74,$C8,atleti!P$6:P$74)</f>
        <v>0</v>
      </c>
      <c r="K8" s="19">
        <f>SUMIF(atleti!$D$6:$D$74,$C8,atleti!Q$6:Q$74)</f>
        <v>6</v>
      </c>
      <c r="L8" s="18">
        <f t="shared" si="0"/>
        <v>93</v>
      </c>
    </row>
    <row r="9" spans="1:13">
      <c r="A9" s="19">
        <v>5</v>
      </c>
      <c r="B9" s="39" t="s">
        <v>97</v>
      </c>
      <c r="C9" s="40">
        <v>1402</v>
      </c>
      <c r="D9" s="19" t="s">
        <v>48</v>
      </c>
      <c r="E9" s="17">
        <f>SUMIF(atleti!$D$6:$D$74,$C9,atleti!F$6:F$74)</f>
        <v>22</v>
      </c>
      <c r="F9" s="19">
        <f>SUMIF(atleti!$D$6:$D$74,$C9,atleti!H$6:H$74)</f>
        <v>18</v>
      </c>
      <c r="G9" s="19">
        <f>SUMIF(atleti!$D$6:$D$74,$C9,atleti!J$6:J$74)</f>
        <v>12</v>
      </c>
      <c r="H9" s="19">
        <f>SUMIF(atleti!$D$6:$D$74,$C9,atleti!K$6:K$74)</f>
        <v>0</v>
      </c>
      <c r="I9" s="19">
        <f>SUMIF(atleti!$D$6:$D$74,$C9,atleti!M$6:M$74)</f>
        <v>0</v>
      </c>
      <c r="J9" s="19">
        <f>SUMIF(atleti!$D$6:$D$74,$C9,atleti!P$6:P$74)</f>
        <v>0</v>
      </c>
      <c r="K9" s="19">
        <f>SUMIF(atleti!$D$6:$D$74,$C9,atleti!Q$6:Q$74)</f>
        <v>0</v>
      </c>
      <c r="L9" s="18">
        <f t="shared" si="0"/>
        <v>52</v>
      </c>
    </row>
    <row r="10" spans="1:13">
      <c r="A10" s="19">
        <v>6</v>
      </c>
      <c r="B10" s="39" t="s">
        <v>33</v>
      </c>
      <c r="C10" s="40">
        <v>665</v>
      </c>
      <c r="D10" s="19" t="s">
        <v>9</v>
      </c>
      <c r="E10" s="17">
        <f>SUMIF(atleti!$D$6:$D$74,$C10,atleti!F$6:F$74)</f>
        <v>7</v>
      </c>
      <c r="F10" s="19">
        <f>SUMIF(atleti!$D$6:$D$74,$C10,atleti!H$6:H$74)</f>
        <v>16</v>
      </c>
      <c r="G10" s="19">
        <f>SUMIF(atleti!$D$6:$D$74,$C10,atleti!J$6:J$74)</f>
        <v>20</v>
      </c>
      <c r="H10" s="19">
        <f>SUMIF(atleti!$D$6:$D$74,$C10,atleti!K$6:K$74)</f>
        <v>0</v>
      </c>
      <c r="I10" s="19">
        <f>SUMIF(atleti!$D$6:$D$74,$C10,atleti!M$6:M$74)</f>
        <v>0</v>
      </c>
      <c r="J10" s="19">
        <f>SUMIF(atleti!$D$6:$D$74,$C10,atleti!P$6:P$74)</f>
        <v>0</v>
      </c>
      <c r="K10" s="19">
        <f>SUMIF(atleti!$D$6:$D$74,$C10,atleti!Q$6:Q$74)</f>
        <v>6</v>
      </c>
      <c r="L10" s="18">
        <f t="shared" si="0"/>
        <v>49</v>
      </c>
    </row>
    <row r="11" spans="1:13">
      <c r="A11" s="19">
        <v>7</v>
      </c>
      <c r="B11" s="41" t="s">
        <v>44</v>
      </c>
      <c r="C11" s="19">
        <v>3193</v>
      </c>
      <c r="D11" s="19" t="s">
        <v>9</v>
      </c>
      <c r="E11" s="17">
        <f>SUMIF(atleti!$D$6:$D$74,$C11,atleti!F$6:F$74)</f>
        <v>25</v>
      </c>
      <c r="F11" s="19">
        <f>SUMIF(atleti!$D$6:$D$74,$C11,atleti!H$6:H$74)</f>
        <v>9</v>
      </c>
      <c r="G11" s="19">
        <f>SUMIF(atleti!$D$6:$D$74,$C11,atleti!J$6:J$74)</f>
        <v>12</v>
      </c>
      <c r="H11" s="19">
        <f>SUMIF(atleti!$D$6:$D$74,$C11,atleti!K$6:K$74)</f>
        <v>0</v>
      </c>
      <c r="I11" s="19">
        <f>SUMIF(atleti!$D$6:$D$74,$C11,atleti!M$6:M$74)</f>
        <v>0</v>
      </c>
      <c r="J11" s="19">
        <f>SUMIF(atleti!$D$6:$D$74,$C11,atleti!P$6:P$74)</f>
        <v>0</v>
      </c>
      <c r="K11" s="19">
        <f>SUMIF(atleti!$D$6:$D$74,$C11,atleti!Q$6:Q$74)</f>
        <v>0</v>
      </c>
      <c r="L11" s="18">
        <f t="shared" si="0"/>
        <v>46</v>
      </c>
    </row>
    <row r="12" spans="1:13">
      <c r="A12" s="19">
        <v>8</v>
      </c>
      <c r="B12" s="39" t="s">
        <v>36</v>
      </c>
      <c r="C12" s="40">
        <v>955</v>
      </c>
      <c r="D12" s="19" t="s">
        <v>8</v>
      </c>
      <c r="E12" s="17">
        <f>SUMIF(atleti!$D$6:$D$74,$C12,atleti!F$6:F$74)</f>
        <v>11</v>
      </c>
      <c r="F12" s="19">
        <f>SUMIF(atleti!$D$6:$D$74,$C12,atleti!H$6:H$74)</f>
        <v>18</v>
      </c>
      <c r="G12" s="19">
        <f>SUMIF(atleti!$D$6:$D$74,$C12,atleti!J$6:J$74)</f>
        <v>10</v>
      </c>
      <c r="H12" s="19">
        <f>SUMIF(atleti!$D$6:$D$74,$C12,atleti!K$6:K$74)</f>
        <v>0</v>
      </c>
      <c r="I12" s="19">
        <f>SUMIF(atleti!$D$6:$D$74,$C12,atleti!M$6:M$74)</f>
        <v>0</v>
      </c>
      <c r="J12" s="19">
        <f>SUMIF(atleti!$D$6:$D$74,$C12,atleti!P$6:P$74)</f>
        <v>0</v>
      </c>
      <c r="K12" s="19">
        <f>SUMIF(atleti!$D$6:$D$74,$C12,atleti!Q$6:Q$74)</f>
        <v>0</v>
      </c>
      <c r="L12" s="18">
        <f t="shared" si="0"/>
        <v>39</v>
      </c>
    </row>
    <row r="13" spans="1:13">
      <c r="A13" s="19">
        <v>9</v>
      </c>
      <c r="B13" s="39" t="s">
        <v>152</v>
      </c>
      <c r="C13" s="40">
        <v>815</v>
      </c>
      <c r="D13" s="19" t="s">
        <v>39</v>
      </c>
      <c r="E13" s="17">
        <f>SUMIF(atleti!$D$6:$D$74,$C13,atleti!F$6:F$74)</f>
        <v>8</v>
      </c>
      <c r="F13" s="19">
        <f>SUMIF(atleti!$D$6:$D$74,$C13,atleti!H$6:H$74)</f>
        <v>11</v>
      </c>
      <c r="G13" s="19">
        <f>SUMIF(atleti!$D$6:$D$74,$C13,atleti!J$6:J$74)</f>
        <v>20</v>
      </c>
      <c r="H13" s="19">
        <f>SUMIF(atleti!$D$6:$D$74,$C13,atleti!K$6:K$74)</f>
        <v>0</v>
      </c>
      <c r="I13" s="19">
        <f>SUMIF(atleti!$D$6:$D$74,$C13,atleti!M$6:M$74)</f>
        <v>0</v>
      </c>
      <c r="J13" s="19">
        <f>SUMIF(atleti!$D$6:$D$74,$C13,atleti!P$6:P$74)</f>
        <v>0</v>
      </c>
      <c r="K13" s="19">
        <f>SUMIF(atleti!$D$6:$D$74,$C13,atleti!Q$6:Q$74)</f>
        <v>0</v>
      </c>
      <c r="L13" s="18">
        <f t="shared" si="0"/>
        <v>39</v>
      </c>
    </row>
    <row r="14" spans="1:13">
      <c r="A14" s="19">
        <v>10</v>
      </c>
      <c r="B14" s="39" t="s">
        <v>128</v>
      </c>
      <c r="C14" s="40">
        <v>2104</v>
      </c>
      <c r="D14" s="19" t="s">
        <v>8</v>
      </c>
      <c r="E14" s="17">
        <f>SUMIF(atleti!$D$6:$D$74,$C14,atleti!F$6:F$74)</f>
        <v>20</v>
      </c>
      <c r="F14" s="19">
        <f>SUMIF(atleti!$D$6:$D$74,$C14,atleti!H$6:H$74)</f>
        <v>14</v>
      </c>
      <c r="G14" s="19">
        <f>SUMIF(atleti!$D$6:$D$74,$C14,atleti!J$6:J$74)</f>
        <v>0</v>
      </c>
      <c r="H14" s="19">
        <f>SUMIF(atleti!$D$6:$D$74,$C14,atleti!K$6:K$74)</f>
        <v>0</v>
      </c>
      <c r="I14" s="19">
        <f>SUMIF(atleti!$D$6:$D$74,$C14,atleti!M$6:M$74)</f>
        <v>0</v>
      </c>
      <c r="J14" s="19">
        <f>SUMIF(atleti!$D$6:$D$74,$C14,atleti!P$6:P$74)</f>
        <v>0</v>
      </c>
      <c r="K14" s="19">
        <f>SUMIF(atleti!$D$6:$D$74,$C14,atleti!Q$6:Q$74)</f>
        <v>3</v>
      </c>
      <c r="L14" s="18">
        <f t="shared" si="0"/>
        <v>37</v>
      </c>
    </row>
    <row r="15" spans="1:13">
      <c r="A15" s="19">
        <v>11</v>
      </c>
      <c r="B15" s="43" t="s">
        <v>113</v>
      </c>
      <c r="C15" s="40">
        <v>328</v>
      </c>
      <c r="D15" s="19" t="s">
        <v>8</v>
      </c>
      <c r="E15" s="17">
        <f>SUMIF(atleti!$D$6:$D$74,$C15,atleti!F$6:F$74)</f>
        <v>7</v>
      </c>
      <c r="F15" s="19">
        <f>SUMIF(atleti!$D$6:$D$74,$C15,atleti!H$6:H$74)</f>
        <v>11</v>
      </c>
      <c r="G15" s="19">
        <f>SUMIF(atleti!$D$6:$D$74,$C15,atleti!J$6:J$74)</f>
        <v>14</v>
      </c>
      <c r="H15" s="19">
        <f>SUMIF(atleti!$D$6:$D$74,$C15,atleti!K$6:K$74)</f>
        <v>0</v>
      </c>
      <c r="I15" s="19">
        <f>SUMIF(atleti!$D$6:$D$74,$C15,atleti!M$6:M$74)</f>
        <v>0</v>
      </c>
      <c r="J15" s="19">
        <f>SUMIF(atleti!$D$6:$D$74,$C15,atleti!P$6:P$74)</f>
        <v>0</v>
      </c>
      <c r="K15" s="19">
        <f>SUMIF(atleti!$D$6:$D$74,$C15,atleti!Q$6:Q$74)</f>
        <v>0</v>
      </c>
      <c r="L15" s="18">
        <f t="shared" si="0"/>
        <v>32</v>
      </c>
    </row>
    <row r="16" spans="1:13">
      <c r="A16" s="19">
        <v>12</v>
      </c>
      <c r="B16" s="41" t="s">
        <v>46</v>
      </c>
      <c r="C16" s="19">
        <v>3088</v>
      </c>
      <c r="D16" s="19" t="s">
        <v>7</v>
      </c>
      <c r="E16" s="17">
        <f>SUMIF(atleti!$D$6:$D$74,$C16,atleti!F$6:F$74)</f>
        <v>20</v>
      </c>
      <c r="F16" s="19">
        <f>SUMIF(atleti!$D$6:$D$74,$C16,atleti!H$6:H$74)</f>
        <v>7</v>
      </c>
      <c r="G16" s="19">
        <f>SUMIF(atleti!$D$6:$D$74,$C16,atleti!J$6:J$74)</f>
        <v>2</v>
      </c>
      <c r="H16" s="19">
        <f>SUMIF(atleti!$D$6:$D$74,$C16,atleti!K$6:K$74)</f>
        <v>0</v>
      </c>
      <c r="I16" s="19">
        <f>SUMIF(atleti!$D$6:$D$74,$C16,atleti!M$6:M$74)</f>
        <v>0</v>
      </c>
      <c r="J16" s="19">
        <f>SUMIF(atleti!$D$6:$D$74,$C16,atleti!P$6:P$74)</f>
        <v>0</v>
      </c>
      <c r="K16" s="19">
        <f>SUMIF(atleti!$D$6:$D$74,$C16,atleti!Q$6:Q$74)</f>
        <v>0</v>
      </c>
      <c r="L16" s="18">
        <f t="shared" si="0"/>
        <v>29</v>
      </c>
    </row>
    <row r="17" spans="1:12">
      <c r="A17" s="19">
        <v>13</v>
      </c>
      <c r="B17" s="41" t="s">
        <v>227</v>
      </c>
      <c r="C17" s="19">
        <v>564</v>
      </c>
      <c r="D17" s="19" t="s">
        <v>8</v>
      </c>
      <c r="E17" s="17">
        <f>SUMIF(atleti!$D$6:$D$74,$C17,atleti!F$6:F$74)</f>
        <v>0</v>
      </c>
      <c r="F17" s="19">
        <f>SUMIF(atleti!$D$6:$D$74,$C17,atleti!H$6:H$74)</f>
        <v>8</v>
      </c>
      <c r="G17" s="19">
        <f>SUMIF(atleti!$D$6:$D$74,$C17,atleti!J$6:J$74)</f>
        <v>10</v>
      </c>
      <c r="H17" s="19">
        <f>SUMIF(atleti!$D$6:$D$74,$C17,atleti!K$6:K$74)</f>
        <v>0</v>
      </c>
      <c r="I17" s="19">
        <f>SUMIF(atleti!$D$6:$D$74,$C17,atleti!M$6:M$74)</f>
        <v>0</v>
      </c>
      <c r="J17" s="19">
        <f>SUMIF(atleti!$D$6:$D$74,$C17,atleti!P$6:P$74)</f>
        <v>0</v>
      </c>
      <c r="K17" s="19">
        <f>SUMIF(atleti!$D$6:$D$74,$C17,atleti!Q$6:Q$74)</f>
        <v>0</v>
      </c>
      <c r="L17" s="18">
        <f t="shared" si="0"/>
        <v>18</v>
      </c>
    </row>
    <row r="18" spans="1:12">
      <c r="A18" s="19">
        <v>14</v>
      </c>
      <c r="B18" s="43" t="s">
        <v>103</v>
      </c>
      <c r="C18" s="40">
        <v>2938</v>
      </c>
      <c r="D18" s="19" t="s">
        <v>81</v>
      </c>
      <c r="E18" s="17">
        <f>SUMIF(atleti!$D$6:$D$74,$C18,atleti!F$6:F$74)</f>
        <v>6</v>
      </c>
      <c r="F18" s="19">
        <f>SUMIF(atleti!$D$6:$D$74,$C18,atleti!H$6:H$74)</f>
        <v>11</v>
      </c>
      <c r="G18" s="19">
        <f>SUMIF(atleti!$D$6:$D$74,$C18,atleti!J$6:J$74)</f>
        <v>0</v>
      </c>
      <c r="H18" s="19">
        <f>SUMIF(atleti!$D$6:$D$74,$C18,atleti!K$6:K$74)</f>
        <v>0</v>
      </c>
      <c r="I18" s="19">
        <f>SUMIF(atleti!$D$6:$D$74,$C18,atleti!M$6:M$74)</f>
        <v>0</v>
      </c>
      <c r="J18" s="19">
        <f>SUMIF(atleti!$D$6:$D$74,$C18,atleti!P$6:P$74)</f>
        <v>0</v>
      </c>
      <c r="K18" s="19">
        <f>SUMIF(atleti!$D$6:$D$74,$C18,atleti!Q$6:Q$74)</f>
        <v>0</v>
      </c>
      <c r="L18" s="18">
        <f t="shared" si="0"/>
        <v>17</v>
      </c>
    </row>
    <row r="19" spans="1:12">
      <c r="A19" s="19">
        <v>15</v>
      </c>
      <c r="B19" s="39" t="s">
        <v>204</v>
      </c>
      <c r="C19" s="40">
        <v>61</v>
      </c>
      <c r="D19" s="19" t="s">
        <v>9</v>
      </c>
      <c r="E19" s="17">
        <f>SUMIF(atleti!$D$6:$D$74,$C19,atleti!F$6:F$74)</f>
        <v>0</v>
      </c>
      <c r="F19" s="19">
        <f>SUMIF(atleti!$D$6:$D$74,$C19,atleti!H$6:H$74)</f>
        <v>12</v>
      </c>
      <c r="G19" s="19">
        <f>SUMIF(atleti!$D$6:$D$74,$C19,atleti!J$6:J$74)</f>
        <v>0</v>
      </c>
      <c r="H19" s="19">
        <f>SUMIF(atleti!$D$6:$D$74,$C19,atleti!K$6:K$74)</f>
        <v>0</v>
      </c>
      <c r="I19" s="19">
        <f>SUMIF(atleti!$D$6:$D$74,$C19,atleti!M$6:M$74)</f>
        <v>0</v>
      </c>
      <c r="J19" s="19">
        <f>SUMIF(atleti!$D$6:$D$74,$C19,atleti!P$6:P$74)</f>
        <v>0</v>
      </c>
      <c r="K19" s="19">
        <f>SUMIF(atleti!$D$6:$D$74,$C19,atleti!Q$6:Q$74)</f>
        <v>0</v>
      </c>
      <c r="L19" s="18">
        <f t="shared" si="0"/>
        <v>12</v>
      </c>
    </row>
    <row r="20" spans="1:12">
      <c r="A20" s="19">
        <v>16</v>
      </c>
      <c r="B20" s="41" t="s">
        <v>196</v>
      </c>
      <c r="C20" s="19">
        <v>2379</v>
      </c>
      <c r="D20" s="19" t="s">
        <v>45</v>
      </c>
      <c r="E20" s="17">
        <f>SUMIF(atleti!$D$6:$D$74,$C20,atleti!F$6:F$74)</f>
        <v>10</v>
      </c>
      <c r="F20" s="19">
        <f>SUMIF(atleti!$D$6:$D$74,$C20,atleti!H$6:H$74)</f>
        <v>0</v>
      </c>
      <c r="G20" s="19">
        <f>SUMIF(atleti!$D$6:$D$74,$C20,atleti!J$6:J$74)</f>
        <v>0</v>
      </c>
      <c r="H20" s="19">
        <f>SUMIF(atleti!$D$6:$D$74,$C20,atleti!K$6:K$74)</f>
        <v>0</v>
      </c>
      <c r="I20" s="19">
        <f>SUMIF(atleti!$D$6:$D$74,$C20,atleti!M$6:M$74)</f>
        <v>0</v>
      </c>
      <c r="J20" s="19">
        <f>SUMIF(atleti!$D$6:$D$74,$C20,atleti!P$6:P$74)</f>
        <v>0</v>
      </c>
      <c r="K20" s="19">
        <f>SUMIF(atleti!$D$6:$D$74,$C20,atleti!Q$6:Q$74)</f>
        <v>0</v>
      </c>
      <c r="L20" s="18">
        <f t="shared" si="0"/>
        <v>10</v>
      </c>
    </row>
    <row r="21" spans="1:12">
      <c r="A21" s="19">
        <v>17</v>
      </c>
      <c r="B21" s="39" t="s">
        <v>32</v>
      </c>
      <c r="C21" s="40">
        <v>376</v>
      </c>
      <c r="D21" s="19" t="s">
        <v>7</v>
      </c>
      <c r="E21" s="17">
        <f>SUMIF(atleti!$D$6:$D$74,$C21,atleti!F$6:F$74)</f>
        <v>6</v>
      </c>
      <c r="F21" s="19">
        <f>SUMIF(atleti!$D$6:$D$74,$C21,atleti!H$6:H$74)</f>
        <v>0</v>
      </c>
      <c r="G21" s="19">
        <f>SUMIF(atleti!$D$6:$D$74,$C21,atleti!J$6:J$74)</f>
        <v>0</v>
      </c>
      <c r="H21" s="19">
        <f>SUMIF(atleti!$D$6:$D$74,$C21,atleti!K$6:K$74)</f>
        <v>0</v>
      </c>
      <c r="I21" s="19">
        <f>SUMIF(atleti!$D$6:$D$74,$C21,atleti!M$6:M$74)</f>
        <v>0</v>
      </c>
      <c r="J21" s="19">
        <f>SUMIF(atleti!$D$6:$D$74,$C21,atleti!P$6:P$74)</f>
        <v>0</v>
      </c>
      <c r="K21" s="19">
        <f>SUMIF(atleti!$D$6:$D$74,$C21,atleti!Q$6:Q$74)</f>
        <v>0</v>
      </c>
      <c r="L21" s="18">
        <f t="shared" si="0"/>
        <v>6</v>
      </c>
    </row>
    <row r="22" spans="1:12">
      <c r="A22" s="19">
        <v>18</v>
      </c>
      <c r="B22" s="41" t="s">
        <v>122</v>
      </c>
      <c r="C22" s="19">
        <v>2695</v>
      </c>
      <c r="D22" s="19" t="s">
        <v>10</v>
      </c>
      <c r="E22" s="17">
        <f>SUMIF(atleti!$D$6:$D$74,$C22,atleti!F$6:F$74)</f>
        <v>4</v>
      </c>
      <c r="F22" s="19">
        <f>SUMIF(atleti!$D$6:$D$74,$C22,atleti!H$6:H$74)</f>
        <v>2</v>
      </c>
      <c r="G22" s="19">
        <f>SUMIF(atleti!$D$6:$D$74,$C22,atleti!J$6:J$74)</f>
        <v>0</v>
      </c>
      <c r="H22" s="19">
        <f>SUMIF(atleti!$D$6:$D$74,$C22,atleti!K$6:K$74)</f>
        <v>0</v>
      </c>
      <c r="I22" s="19">
        <f>SUMIF(atleti!$D$6:$D$74,$C22,atleti!M$6:M$74)</f>
        <v>0</v>
      </c>
      <c r="J22" s="19">
        <f>SUMIF(atleti!$D$6:$D$74,$C22,atleti!P$6:P$74)</f>
        <v>0</v>
      </c>
      <c r="K22" s="19">
        <f>SUMIF(atleti!$D$6:$D$74,$C22,atleti!Q$6:Q$74)</f>
        <v>0</v>
      </c>
      <c r="L22" s="18">
        <f t="shared" si="0"/>
        <v>6</v>
      </c>
    </row>
    <row r="23" spans="1:12">
      <c r="A23" s="19">
        <v>19</v>
      </c>
      <c r="B23" s="41" t="s">
        <v>186</v>
      </c>
      <c r="C23" s="19">
        <v>634</v>
      </c>
      <c r="D23" s="19" t="s">
        <v>47</v>
      </c>
      <c r="E23" s="17">
        <f>SUMIF(atleti!$D$6:$D$74,$C23,atleti!F$6:F$74)</f>
        <v>1</v>
      </c>
      <c r="F23" s="19">
        <f>SUMIF(atleti!$D$6:$D$74,$C23,atleti!H$6:H$74)</f>
        <v>4</v>
      </c>
      <c r="G23" s="19">
        <f>SUMIF(atleti!$D$6:$D$74,$C23,atleti!J$6:J$74)</f>
        <v>0</v>
      </c>
      <c r="H23" s="19">
        <f>SUMIF(atleti!$D$6:$D$74,$C23,atleti!K$6:K$74)</f>
        <v>0</v>
      </c>
      <c r="I23" s="19">
        <f>SUMIF(atleti!$D$6:$D$74,$C23,atleti!M$6:M$74)</f>
        <v>0</v>
      </c>
      <c r="J23" s="19">
        <f>SUMIF(atleti!$D$6:$D$74,$C23,atleti!P$6:P$74)</f>
        <v>0</v>
      </c>
      <c r="K23" s="19">
        <f>SUMIF(atleti!$D$6:$D$74,$C23,atleti!Q$6:Q$74)</f>
        <v>0</v>
      </c>
      <c r="L23" s="18">
        <f t="shared" si="0"/>
        <v>5</v>
      </c>
    </row>
    <row r="24" spans="1:12">
      <c r="A24" s="19">
        <v>20</v>
      </c>
      <c r="B24" s="41" t="s">
        <v>117</v>
      </c>
      <c r="C24" s="19">
        <v>3054</v>
      </c>
      <c r="D24" s="19" t="s">
        <v>8</v>
      </c>
      <c r="E24" s="17">
        <f>SUMIF(atleti!$D$6:$D$74,$C24,atleti!F$6:F$74)</f>
        <v>3</v>
      </c>
      <c r="F24" s="19">
        <f>SUMIF(atleti!$D$6:$D$74,$C24,atleti!H$6:H$74)</f>
        <v>0</v>
      </c>
      <c r="G24" s="19">
        <f>SUMIF(atleti!$D$6:$D$74,$C24,atleti!J$6:J$74)</f>
        <v>0</v>
      </c>
      <c r="H24" s="19">
        <f>SUMIF(atleti!$D$6:$D$74,$C24,atleti!K$6:K$74)</f>
        <v>0</v>
      </c>
      <c r="I24" s="19">
        <f>SUMIF(atleti!$D$6:$D$74,$C24,atleti!M$6:M$74)</f>
        <v>0</v>
      </c>
      <c r="J24" s="19">
        <f>SUMIF(atleti!$D$6:$D$74,$C24,atleti!P$6:P$74)</f>
        <v>0</v>
      </c>
      <c r="K24" s="19">
        <f>SUMIF(atleti!$D$6:$D$74,$C24,atleti!Q$6:Q$74)</f>
        <v>0</v>
      </c>
      <c r="L24" s="18">
        <f t="shared" si="0"/>
        <v>3</v>
      </c>
    </row>
    <row r="25" spans="1:12">
      <c r="A25" s="19">
        <v>21</v>
      </c>
      <c r="B25" s="39" t="s">
        <v>223</v>
      </c>
      <c r="C25" s="40">
        <v>2523</v>
      </c>
      <c r="D25" s="19" t="s">
        <v>81</v>
      </c>
      <c r="E25" s="17">
        <f>SUMIF(atleti!$D$6:$D$74,$C25,atleti!F$6:F$74)</f>
        <v>0</v>
      </c>
      <c r="F25" s="19">
        <f>SUMIF(atleti!$D$6:$D$74,$C25,atleti!H$6:H$74)</f>
        <v>1</v>
      </c>
      <c r="G25" s="19">
        <f>SUMIF(atleti!$D$6:$D$74,$C25,atleti!J$6:J$74)</f>
        <v>0</v>
      </c>
      <c r="H25" s="19">
        <f>SUMIF(atleti!$D$6:$D$74,$C25,atleti!K$6:K$74)</f>
        <v>0</v>
      </c>
      <c r="I25" s="19">
        <f>SUMIF(atleti!$D$6:$D$74,$C25,atleti!M$6:M$74)</f>
        <v>0</v>
      </c>
      <c r="J25" s="19">
        <f>SUMIF(atleti!$D$6:$D$74,$C25,atleti!P$6:P$74)</f>
        <v>0</v>
      </c>
      <c r="K25" s="19">
        <f>SUMIF(atleti!$D$6:$D$74,$C25,atleti!Q$6:Q$74)</f>
        <v>0</v>
      </c>
      <c r="L25" s="18">
        <f t="shared" si="0"/>
        <v>1</v>
      </c>
    </row>
    <row r="26" spans="1:12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2"/>
    </row>
    <row r="27" spans="1:12" ht="18">
      <c r="A27" s="63" t="s">
        <v>22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5"/>
    </row>
    <row r="28" spans="1:12" ht="12.95" customHeight="1">
      <c r="A28" s="5"/>
      <c r="B28" s="6" t="s">
        <v>15</v>
      </c>
      <c r="C28" s="7" t="s">
        <v>58</v>
      </c>
      <c r="D28" s="7" t="s">
        <v>0</v>
      </c>
      <c r="E28" s="8">
        <v>1</v>
      </c>
      <c r="F28" s="7">
        <v>2</v>
      </c>
      <c r="G28" s="7">
        <v>3</v>
      </c>
      <c r="H28" s="7">
        <v>4</v>
      </c>
      <c r="I28" s="7">
        <v>5</v>
      </c>
      <c r="J28" s="7">
        <v>6</v>
      </c>
      <c r="K28" s="7" t="s">
        <v>12</v>
      </c>
      <c r="L28" s="9" t="s">
        <v>13</v>
      </c>
    </row>
    <row r="29" spans="1:12">
      <c r="A29" s="19">
        <v>1</v>
      </c>
      <c r="B29" s="39" t="s">
        <v>29</v>
      </c>
      <c r="C29" s="40">
        <v>749</v>
      </c>
      <c r="D29" s="19" t="s">
        <v>10</v>
      </c>
      <c r="E29" s="17">
        <f>SUMIF(atleti!$D$78:$D$137,$C29,atleti!F$78:F$137)</f>
        <v>108</v>
      </c>
      <c r="F29" s="19">
        <f>SUMIF(atleti!$D$78:$D$137,$C29,atleti!H$78:H$137)</f>
        <v>41</v>
      </c>
      <c r="G29" s="19">
        <f>SUMIF(atleti!$D$78:$D$137,$C29,atleti!J$78:J$137)</f>
        <v>40</v>
      </c>
      <c r="H29" s="19">
        <f>SUMIF(atleti!$D$78:$D$137,$C29,atleti!K$78:K$137)</f>
        <v>0</v>
      </c>
      <c r="I29" s="19">
        <f>SUMIF(atleti!$D$78:$D$137,$C29,atleti!M$78:M$137)</f>
        <v>0</v>
      </c>
      <c r="J29" s="19">
        <f>SUMIF(atleti!$D$78:$D$137,$C29,atleti!P$78:P$137)</f>
        <v>0</v>
      </c>
      <c r="K29" s="19">
        <f>SUMIF(atleti!$D$78:$D$137,$C29,atleti!Q$78:Q$137)</f>
        <v>45</v>
      </c>
      <c r="L29" s="18">
        <f t="shared" ref="L29:L48" si="1">+E29+F29+G29+H29+I29+J29+K29</f>
        <v>234</v>
      </c>
    </row>
    <row r="30" spans="1:12">
      <c r="A30" s="19">
        <v>2</v>
      </c>
      <c r="B30" s="39" t="s">
        <v>74</v>
      </c>
      <c r="C30" s="44">
        <v>437</v>
      </c>
      <c r="D30" s="19" t="s">
        <v>8</v>
      </c>
      <c r="E30" s="17">
        <f>SUMIF(atleti!$D$78:$D$137,$C30,atleti!F$78:F$137)</f>
        <v>37</v>
      </c>
      <c r="F30" s="19">
        <f>SUMIF(atleti!$D$78:$D$137,$C30,atleti!H$78:H$137)</f>
        <v>34</v>
      </c>
      <c r="G30" s="19">
        <f>SUMIF(atleti!$D$78:$D$137,$C30,atleti!J$78:J$137)</f>
        <v>76</v>
      </c>
      <c r="H30" s="19">
        <f>SUMIF(atleti!$D$78:$D$137,$C30,atleti!K$78:K$137)</f>
        <v>0</v>
      </c>
      <c r="I30" s="19">
        <f>SUMIF(atleti!$D$78:$D$137,$C30,atleti!M$78:M$137)</f>
        <v>0</v>
      </c>
      <c r="J30" s="19">
        <f>SUMIF(atleti!$D$78:$D$137,$C30,atleti!P$78:P$137)</f>
        <v>0</v>
      </c>
      <c r="K30" s="19">
        <f>SUMIF(atleti!$D$78:$D$137,$C30,atleti!Q$78:Q$137)</f>
        <v>21</v>
      </c>
      <c r="L30" s="18">
        <f t="shared" si="1"/>
        <v>168</v>
      </c>
    </row>
    <row r="31" spans="1:12">
      <c r="A31" s="19">
        <v>3</v>
      </c>
      <c r="B31" s="39" t="s">
        <v>36</v>
      </c>
      <c r="C31" s="40">
        <v>955</v>
      </c>
      <c r="D31" s="19" t="s">
        <v>8</v>
      </c>
      <c r="E31" s="17">
        <f>SUMIF(atleti!$D$78:$D$137,$C31,atleti!F$78:F$137)</f>
        <v>25</v>
      </c>
      <c r="F31" s="19">
        <f>SUMIF(atleti!$D$78:$D$137,$C31,atleti!H$78:H$137)</f>
        <v>32</v>
      </c>
      <c r="G31" s="19">
        <f>SUMIF(atleti!$D$78:$D$137,$C31,atleti!J$78:J$137)</f>
        <v>52</v>
      </c>
      <c r="H31" s="19">
        <f>SUMIF(atleti!$D$78:$D$137,$C31,atleti!K$78:K$137)</f>
        <v>0</v>
      </c>
      <c r="I31" s="19">
        <f>SUMIF(atleti!$D$78:$D$137,$C31,atleti!M$78:M$137)</f>
        <v>0</v>
      </c>
      <c r="J31" s="19">
        <f>SUMIF(atleti!$D$78:$D$137,$C31,atleti!P$78:P$137)</f>
        <v>0</v>
      </c>
      <c r="K31" s="19">
        <f>SUMIF(atleti!$D$78:$D$137,$C31,atleti!Q$78:Q$137)</f>
        <v>12</v>
      </c>
      <c r="L31" s="18">
        <f t="shared" si="1"/>
        <v>121</v>
      </c>
    </row>
    <row r="32" spans="1:12">
      <c r="A32" s="19">
        <v>4</v>
      </c>
      <c r="B32" s="41" t="s">
        <v>44</v>
      </c>
      <c r="C32" s="19">
        <v>3193</v>
      </c>
      <c r="D32" s="19" t="s">
        <v>9</v>
      </c>
      <c r="E32" s="17">
        <f>SUMIF(atleti!$D$78:$D$137,$C32,atleti!F$78:F$137)</f>
        <v>15</v>
      </c>
      <c r="F32" s="19">
        <f>SUMIF(atleti!$D$78:$D$137,$C32,atleti!H$78:H$137)</f>
        <v>48</v>
      </c>
      <c r="G32" s="19">
        <f>SUMIF(atleti!$D$78:$D$137,$C32,atleti!J$78:J$137)</f>
        <v>40</v>
      </c>
      <c r="H32" s="19">
        <f>SUMIF(atleti!$D$78:$D$137,$C32,atleti!K$78:K$137)</f>
        <v>0</v>
      </c>
      <c r="I32" s="19">
        <f>SUMIF(atleti!$D$78:$D$137,$C32,atleti!M$78:M$137)</f>
        <v>0</v>
      </c>
      <c r="J32" s="19">
        <f>SUMIF(atleti!$D$78:$D$137,$C32,atleti!P$78:P$137)</f>
        <v>0</v>
      </c>
      <c r="K32" s="19">
        <f>SUMIF(atleti!$D$78:$D$137,$C32,atleti!Q$78:Q$137)</f>
        <v>0</v>
      </c>
      <c r="L32" s="18">
        <f t="shared" si="1"/>
        <v>103</v>
      </c>
    </row>
    <row r="33" spans="1:12">
      <c r="A33" s="19">
        <v>5</v>
      </c>
      <c r="B33" s="39" t="s">
        <v>30</v>
      </c>
      <c r="C33" s="40">
        <v>550</v>
      </c>
      <c r="D33" s="19" t="s">
        <v>9</v>
      </c>
      <c r="E33" s="17">
        <f>SUMIF(atleti!$D$78:$D$137,$C33,atleti!F$78:F$137)</f>
        <v>40</v>
      </c>
      <c r="F33" s="19">
        <f>SUMIF(atleti!$D$78:$D$137,$C33,atleti!H$78:H$137)</f>
        <v>20</v>
      </c>
      <c r="G33" s="19">
        <f>SUMIF(atleti!$D$78:$D$137,$C33,atleti!J$78:J$137)</f>
        <v>18</v>
      </c>
      <c r="H33" s="19">
        <f>SUMIF(atleti!$D$78:$D$137,$C33,atleti!K$78:K$137)</f>
        <v>0</v>
      </c>
      <c r="I33" s="19">
        <f>SUMIF(atleti!$D$78:$D$137,$C33,atleti!M$78:M$137)</f>
        <v>0</v>
      </c>
      <c r="J33" s="19">
        <f>SUMIF(atleti!$D$78:$D$137,$C33,atleti!P$78:P$137)</f>
        <v>0</v>
      </c>
      <c r="K33" s="19">
        <f>SUMIF(atleti!$D$78:$D$137,$C33,atleti!Q$78:Q$137)</f>
        <v>21</v>
      </c>
      <c r="L33" s="18">
        <f t="shared" si="1"/>
        <v>99</v>
      </c>
    </row>
    <row r="34" spans="1:12">
      <c r="A34" s="19">
        <v>6</v>
      </c>
      <c r="B34" s="39" t="s">
        <v>97</v>
      </c>
      <c r="C34" s="40">
        <v>1402</v>
      </c>
      <c r="D34" s="19" t="s">
        <v>48</v>
      </c>
      <c r="E34" s="17">
        <f>SUMIF(atleti!$D$78:$D$137,$C34,atleti!F$78:F$137)</f>
        <v>18</v>
      </c>
      <c r="F34" s="19">
        <f>SUMIF(atleti!$D$78:$D$137,$C34,atleti!H$78:H$137)</f>
        <v>12</v>
      </c>
      <c r="G34" s="19">
        <f>SUMIF(atleti!$D$78:$D$137,$C34,atleti!J$78:J$137)</f>
        <v>12</v>
      </c>
      <c r="H34" s="19">
        <f>SUMIF(atleti!$D$78:$D$137,$C34,atleti!K$78:K$137)</f>
        <v>0</v>
      </c>
      <c r="I34" s="19">
        <f>SUMIF(atleti!$D$78:$D$137,$C34,atleti!M$78:M$137)</f>
        <v>0</v>
      </c>
      <c r="J34" s="19">
        <f>SUMIF(atleti!$D$78:$D$137,$C34,atleti!P$78:P$137)</f>
        <v>0</v>
      </c>
      <c r="K34" s="19">
        <f>SUMIF(atleti!$D$78:$D$137,$C34,atleti!Q$78:Q$137)</f>
        <v>0</v>
      </c>
      <c r="L34" s="18">
        <f t="shared" si="1"/>
        <v>42</v>
      </c>
    </row>
    <row r="35" spans="1:12">
      <c r="A35" s="19">
        <v>7</v>
      </c>
      <c r="B35" s="39" t="s">
        <v>38</v>
      </c>
      <c r="C35" s="40">
        <v>3051</v>
      </c>
      <c r="D35" s="19" t="s">
        <v>8</v>
      </c>
      <c r="E35" s="17">
        <f>SUMIF(atleti!$D$78:$D$137,$C35,atleti!F$78:F$137)</f>
        <v>8</v>
      </c>
      <c r="F35" s="19">
        <f>SUMIF(atleti!$D$78:$D$137,$C35,atleti!H$78:H$137)</f>
        <v>13</v>
      </c>
      <c r="G35" s="19">
        <f>SUMIF(atleti!$D$78:$D$137,$C35,atleti!J$78:J$137)</f>
        <v>18</v>
      </c>
      <c r="H35" s="19">
        <f>SUMIF(atleti!$D$78:$D$137,$C35,atleti!K$78:K$137)</f>
        <v>0</v>
      </c>
      <c r="I35" s="19">
        <f>SUMIF(atleti!$D$78:$D$137,$C35,atleti!M$78:M$137)</f>
        <v>0</v>
      </c>
      <c r="J35" s="19">
        <f>SUMIF(atleti!$D$78:$D$137,$C35,atleti!P$78:P$137)</f>
        <v>0</v>
      </c>
      <c r="K35" s="19">
        <f>SUMIF(atleti!$D$78:$D$137,$C35,atleti!Q$78:Q$137)</f>
        <v>0</v>
      </c>
      <c r="L35" s="18">
        <f t="shared" si="1"/>
        <v>39</v>
      </c>
    </row>
    <row r="36" spans="1:12">
      <c r="A36" s="19">
        <v>8</v>
      </c>
      <c r="B36" s="39" t="s">
        <v>232</v>
      </c>
      <c r="C36" s="40">
        <v>2156</v>
      </c>
      <c r="D36" s="19" t="s">
        <v>81</v>
      </c>
      <c r="E36" s="17">
        <f>SUMIF(atleti!$D$78:$D$137,$C36,atleti!F$78:F$137)</f>
        <v>0</v>
      </c>
      <c r="F36" s="19">
        <f>SUMIF(atleti!$D$78:$D$137,$C36,atleti!H$78:H$137)</f>
        <v>8</v>
      </c>
      <c r="G36" s="19">
        <f>SUMIF(atleti!$D$78:$D$137,$C36,atleti!J$78:J$137)</f>
        <v>26</v>
      </c>
      <c r="H36" s="19">
        <f>SUMIF(atleti!$D$78:$D$137,$C36,atleti!K$78:K$137)</f>
        <v>0</v>
      </c>
      <c r="I36" s="19">
        <f>SUMIF(atleti!$D$78:$D$137,$C36,atleti!M$78:M$137)</f>
        <v>0</v>
      </c>
      <c r="J36" s="19">
        <f>SUMIF(atleti!$D$78:$D$137,$C36,atleti!P$78:P$137)</f>
        <v>0</v>
      </c>
      <c r="K36" s="19">
        <f>SUMIF(atleti!$D$78:$D$137,$C36,atleti!Q$78:Q$137)</f>
        <v>0</v>
      </c>
      <c r="L36" s="18">
        <f t="shared" si="1"/>
        <v>34</v>
      </c>
    </row>
    <row r="37" spans="1:12">
      <c r="A37" s="19">
        <v>9</v>
      </c>
      <c r="B37" s="39" t="s">
        <v>103</v>
      </c>
      <c r="C37" s="40">
        <v>2938</v>
      </c>
      <c r="D37" s="19" t="s">
        <v>81</v>
      </c>
      <c r="E37" s="17">
        <f>SUMIF(atleti!$D$78:$D$137,$C37,atleti!F$78:F$137)</f>
        <v>6</v>
      </c>
      <c r="F37" s="19">
        <f>SUMIF(atleti!$D$78:$D$137,$C37,atleti!H$78:H$137)</f>
        <v>8</v>
      </c>
      <c r="G37" s="19">
        <f>SUMIF(atleti!$D$78:$D$137,$C37,atleti!J$78:J$137)</f>
        <v>14</v>
      </c>
      <c r="H37" s="19">
        <f>SUMIF(atleti!$D$78:$D$137,$C37,atleti!K$78:K$137)</f>
        <v>0</v>
      </c>
      <c r="I37" s="19">
        <f>SUMIF(atleti!$D$78:$D$137,$C37,atleti!M$78:M$137)</f>
        <v>0</v>
      </c>
      <c r="J37" s="19">
        <f>SUMIF(atleti!$D$78:$D$137,$C37,atleti!P$78:P$137)</f>
        <v>0</v>
      </c>
      <c r="K37" s="19">
        <f>SUMIF(atleti!$D$78:$D$137,$C37,atleti!Q$78:Q$137)</f>
        <v>0</v>
      </c>
      <c r="L37" s="18">
        <f t="shared" si="1"/>
        <v>28</v>
      </c>
    </row>
    <row r="38" spans="1:12">
      <c r="A38" s="19">
        <v>10</v>
      </c>
      <c r="B38" s="43" t="s">
        <v>235</v>
      </c>
      <c r="C38" s="40">
        <v>2392</v>
      </c>
      <c r="D38" s="19" t="s">
        <v>81</v>
      </c>
      <c r="E38" s="17">
        <f>SUMIF(atleti!$D$78:$D$137,$C38,atleti!F$78:F$137)</f>
        <v>0</v>
      </c>
      <c r="F38" s="19">
        <f>SUMIF(atleti!$D$78:$D$137,$C38,atleti!H$78:H$137)</f>
        <v>2</v>
      </c>
      <c r="G38" s="19">
        <f>SUMIF(atleti!$D$78:$D$137,$C38,atleti!J$78:J$137)</f>
        <v>18</v>
      </c>
      <c r="H38" s="19">
        <f>SUMIF(atleti!$D$78:$D$137,$C38,atleti!K$78:K$137)</f>
        <v>0</v>
      </c>
      <c r="I38" s="19">
        <f>SUMIF(atleti!$D$78:$D$137,$C38,atleti!M$78:M$137)</f>
        <v>0</v>
      </c>
      <c r="J38" s="19">
        <f>SUMIF(atleti!$D$78:$D$137,$C38,atleti!P$78:P$137)</f>
        <v>0</v>
      </c>
      <c r="K38" s="19">
        <f>SUMIF(atleti!$D$78:$D$137,$C38,atleti!Q$78:Q$137)</f>
        <v>0</v>
      </c>
      <c r="L38" s="18">
        <f t="shared" si="1"/>
        <v>20</v>
      </c>
    </row>
    <row r="39" spans="1:12">
      <c r="A39" s="19">
        <v>11</v>
      </c>
      <c r="B39" s="39" t="s">
        <v>152</v>
      </c>
      <c r="C39" s="40">
        <v>815</v>
      </c>
      <c r="D39" s="19" t="s">
        <v>39</v>
      </c>
      <c r="E39" s="17">
        <f>SUMIF(atleti!$D$78:$D$137,$C39,atleti!F$78:F$137)</f>
        <v>2</v>
      </c>
      <c r="F39" s="19">
        <f>SUMIF(atleti!$D$78:$D$137,$C39,atleti!H$78:H$137)</f>
        <v>11</v>
      </c>
      <c r="G39" s="19">
        <f>SUMIF(atleti!$D$78:$D$137,$C39,atleti!J$78:J$137)</f>
        <v>0</v>
      </c>
      <c r="H39" s="19">
        <f>SUMIF(atleti!$D$78:$D$137,$C39,atleti!K$78:K$137)</f>
        <v>0</v>
      </c>
      <c r="I39" s="19">
        <f>SUMIF(atleti!$D$78:$D$137,$C39,atleti!M$78:M$137)</f>
        <v>0</v>
      </c>
      <c r="J39" s="19">
        <f>SUMIF(atleti!$D$78:$D$137,$C39,atleti!P$78:P$137)</f>
        <v>0</v>
      </c>
      <c r="K39" s="19">
        <f>SUMIF(atleti!$D$78:$D$137,$C39,atleti!Q$78:Q$137)</f>
        <v>0</v>
      </c>
      <c r="L39" s="18">
        <f t="shared" si="1"/>
        <v>13</v>
      </c>
    </row>
    <row r="40" spans="1:12">
      <c r="A40" s="19">
        <v>12</v>
      </c>
      <c r="B40" s="45" t="s">
        <v>186</v>
      </c>
      <c r="C40" s="19">
        <v>634</v>
      </c>
      <c r="D40" s="19" t="s">
        <v>47</v>
      </c>
      <c r="E40" s="17">
        <f>SUMIF(atleti!$D$78:$D$137,$C40,atleti!F$78:F$137)</f>
        <v>9</v>
      </c>
      <c r="F40" s="19">
        <f>SUMIF(atleti!$D$78:$D$137,$C40,atleti!H$78:H$137)</f>
        <v>2</v>
      </c>
      <c r="G40" s="19">
        <f>SUMIF(atleti!$D$78:$D$137,$C40,atleti!J$78:J$137)</f>
        <v>0</v>
      </c>
      <c r="H40" s="19">
        <f>SUMIF(atleti!$D$78:$D$137,$C40,atleti!K$78:K$137)</f>
        <v>0</v>
      </c>
      <c r="I40" s="19">
        <f>SUMIF(atleti!$D$78:$D$137,$C40,atleti!M$78:M$137)</f>
        <v>0</v>
      </c>
      <c r="J40" s="19">
        <f>SUMIF(atleti!$D$78:$D$137,$C40,atleti!P$78:P$137)</f>
        <v>0</v>
      </c>
      <c r="K40" s="19">
        <f>SUMIF(atleti!$D$78:$D$137,$C40,atleti!Q$78:Q$137)</f>
        <v>0</v>
      </c>
      <c r="L40" s="18">
        <f t="shared" si="1"/>
        <v>11</v>
      </c>
    </row>
    <row r="41" spans="1:12">
      <c r="A41" s="19">
        <v>13</v>
      </c>
      <c r="B41" s="41" t="s">
        <v>227</v>
      </c>
      <c r="C41" s="19">
        <v>564</v>
      </c>
      <c r="D41" s="19" t="s">
        <v>8</v>
      </c>
      <c r="E41" s="17">
        <f>SUMIF(atleti!$D$78:$D$137,$C41,atleti!F$78:F$137)</f>
        <v>0</v>
      </c>
      <c r="F41" s="19">
        <f>SUMIF(atleti!$D$78:$D$137,$C41,atleti!H$78:H$137)</f>
        <v>6</v>
      </c>
      <c r="G41" s="19">
        <f>SUMIF(atleti!$D$78:$D$137,$C41,atleti!J$78:J$137)</f>
        <v>0</v>
      </c>
      <c r="H41" s="19">
        <f>SUMIF(atleti!$D$78:$D$137,$C41,atleti!K$78:K$137)</f>
        <v>0</v>
      </c>
      <c r="I41" s="19">
        <f>SUMIF(atleti!$D$78:$D$137,$C41,atleti!M$78:M$137)</f>
        <v>0</v>
      </c>
      <c r="J41" s="19">
        <f>SUMIF(atleti!$D$78:$D$137,$C41,atleti!P$78:P$137)</f>
        <v>0</v>
      </c>
      <c r="K41" s="19">
        <f>SUMIF(atleti!$D$78:$D$137,$C41,atleti!Q$78:Q$137)</f>
        <v>0</v>
      </c>
      <c r="L41" s="18">
        <f t="shared" si="1"/>
        <v>6</v>
      </c>
    </row>
    <row r="42" spans="1:12">
      <c r="A42" s="19">
        <v>14</v>
      </c>
      <c r="B42" s="39" t="s">
        <v>33</v>
      </c>
      <c r="C42" s="40">
        <v>665</v>
      </c>
      <c r="D42" s="19" t="s">
        <v>9</v>
      </c>
      <c r="E42" s="17">
        <f>SUMIF(atleti!$D$78:$D$137,$C42,atleti!F$78:F$137)</f>
        <v>6</v>
      </c>
      <c r="F42" s="19">
        <f>SUMIF(atleti!$D$78:$D$137,$C42,atleti!H$78:H$137)</f>
        <v>0</v>
      </c>
      <c r="G42" s="19">
        <f>SUMIF(atleti!$D$78:$D$137,$C42,atleti!J$78:J$137)</f>
        <v>0</v>
      </c>
      <c r="H42" s="19">
        <f>SUMIF(atleti!$D$78:$D$137,$C42,atleti!K$78:K$137)</f>
        <v>0</v>
      </c>
      <c r="I42" s="19">
        <f>SUMIF(atleti!$D$78:$D$137,$C42,atleti!M$78:M$137)</f>
        <v>0</v>
      </c>
      <c r="J42" s="19">
        <f>SUMIF(atleti!$D$78:$D$137,$C42,atleti!P$78:P$137)</f>
        <v>0</v>
      </c>
      <c r="K42" s="19">
        <f>SUMIF(atleti!$D$78:$D$137,$C42,atleti!Q$78:Q$137)</f>
        <v>0</v>
      </c>
      <c r="L42" s="18">
        <f t="shared" si="1"/>
        <v>6</v>
      </c>
    </row>
    <row r="43" spans="1:12">
      <c r="A43" s="19">
        <v>15</v>
      </c>
      <c r="B43" s="45" t="s">
        <v>117</v>
      </c>
      <c r="C43" s="19">
        <v>3054</v>
      </c>
      <c r="D43" s="19" t="s">
        <v>8</v>
      </c>
      <c r="E43" s="17">
        <f>SUMIF(atleti!$D$78:$D$137,$C43,atleti!F$78:F$137)</f>
        <v>6</v>
      </c>
      <c r="F43" s="19">
        <f>SUMIF(atleti!$D$78:$D$137,$C43,atleti!H$78:H$137)</f>
        <v>0</v>
      </c>
      <c r="G43" s="19">
        <f>SUMIF(atleti!$D$78:$D$137,$C43,atleti!J$78:J$137)</f>
        <v>0</v>
      </c>
      <c r="H43" s="19">
        <f>SUMIF(atleti!$D$78:$D$137,$C43,atleti!K$78:K$137)</f>
        <v>0</v>
      </c>
      <c r="I43" s="19">
        <f>SUMIF(atleti!$D$78:$D$137,$C43,atleti!M$78:M$137)</f>
        <v>0</v>
      </c>
      <c r="J43" s="19">
        <f>SUMIF(atleti!$D$78:$D$137,$C43,atleti!P$78:P$137)</f>
        <v>0</v>
      </c>
      <c r="K43" s="19">
        <f>SUMIF(atleti!$D$78:$D$137,$C43,atleti!Q$78:Q$137)</f>
        <v>0</v>
      </c>
      <c r="L43" s="18">
        <f t="shared" si="1"/>
        <v>6</v>
      </c>
    </row>
    <row r="44" spans="1:12">
      <c r="A44" s="19">
        <v>16</v>
      </c>
      <c r="B44" s="39" t="s">
        <v>233</v>
      </c>
      <c r="C44" s="44">
        <v>2882</v>
      </c>
      <c r="D44" s="19" t="s">
        <v>8</v>
      </c>
      <c r="E44" s="17">
        <f>SUMIF(atleti!$D$78:$D$137,$C44,atleti!F$78:F$137)</f>
        <v>0</v>
      </c>
      <c r="F44" s="19">
        <f>SUMIF(atleti!$D$78:$D$137,$C44,atleti!H$78:H$137)</f>
        <v>4</v>
      </c>
      <c r="G44" s="19">
        <f>SUMIF(atleti!$D$78:$D$137,$C44,atleti!J$78:J$137)</f>
        <v>0</v>
      </c>
      <c r="H44" s="19">
        <f>SUMIF(atleti!$D$78:$D$137,$C44,atleti!K$78:K$137)</f>
        <v>0</v>
      </c>
      <c r="I44" s="19">
        <f>SUMIF(atleti!$D$78:$D$137,$C44,atleti!M$78:M$137)</f>
        <v>0</v>
      </c>
      <c r="J44" s="19">
        <f>SUMIF(atleti!$D$78:$D$137,$C44,atleti!P$78:P$137)</f>
        <v>0</v>
      </c>
      <c r="K44" s="19">
        <f>SUMIF(atleti!$D$78:$D$137,$C44,atleti!Q$78:Q$137)</f>
        <v>0</v>
      </c>
      <c r="L44" s="18">
        <f t="shared" si="1"/>
        <v>4</v>
      </c>
    </row>
    <row r="45" spans="1:12">
      <c r="A45" s="19">
        <v>17</v>
      </c>
      <c r="B45" s="41" t="s">
        <v>122</v>
      </c>
      <c r="C45" s="19">
        <v>2695</v>
      </c>
      <c r="D45" s="19" t="s">
        <v>10</v>
      </c>
      <c r="E45" s="17">
        <f>SUMIF(atleti!$D$78:$D$137,$C45,atleti!F$78:F$137)</f>
        <v>3</v>
      </c>
      <c r="F45" s="19">
        <f>SUMIF(atleti!$D$78:$D$137,$C45,atleti!H$78:H$137)</f>
        <v>0</v>
      </c>
      <c r="G45" s="19">
        <f>SUMIF(atleti!$D$78:$D$137,$C45,atleti!J$78:J$137)</f>
        <v>0</v>
      </c>
      <c r="H45" s="19">
        <f>SUMIF(atleti!$D$78:$D$137,$C45,atleti!K$78:K$137)</f>
        <v>0</v>
      </c>
      <c r="I45" s="19">
        <f>SUMIF(atleti!$D$78:$D$137,$C45,atleti!M$78:M$137)</f>
        <v>0</v>
      </c>
      <c r="J45" s="19">
        <f>SUMIF(atleti!$D$78:$D$137,$C45,atleti!P$78:P$137)</f>
        <v>0</v>
      </c>
      <c r="K45" s="19">
        <f>SUMIF(atleti!$D$78:$D$137,$C45,atleti!Q$78:Q$137)</f>
        <v>0</v>
      </c>
      <c r="L45" s="18">
        <f t="shared" si="1"/>
        <v>3</v>
      </c>
    </row>
    <row r="46" spans="1:12">
      <c r="A46" s="19">
        <v>18</v>
      </c>
      <c r="B46" s="39" t="s">
        <v>113</v>
      </c>
      <c r="C46" s="44">
        <v>328</v>
      </c>
      <c r="D46" s="19" t="s">
        <v>8</v>
      </c>
      <c r="E46" s="17">
        <f>SUMIF(atleti!$D$78:$D$137,$C46,atleti!F$78:F$137)</f>
        <v>0</v>
      </c>
      <c r="F46" s="19">
        <f>SUMIF(atleti!$D$78:$D$137,$C46,atleti!H$78:H$137)</f>
        <v>0</v>
      </c>
      <c r="G46" s="19">
        <f>SUMIF(atleti!$D$78:$D$137,$C46,atleti!J$78:J$137)</f>
        <v>2</v>
      </c>
      <c r="H46" s="19">
        <f>SUMIF(atleti!$D$78:$D$137,$C46,atleti!K$78:K$137)</f>
        <v>0</v>
      </c>
      <c r="I46" s="19">
        <f>SUMIF(atleti!$D$78:$D$137,$C46,atleti!M$78:M$137)</f>
        <v>0</v>
      </c>
      <c r="J46" s="19">
        <f>SUMIF(atleti!$D$78:$D$137,$C46,atleti!P$78:P$137)</f>
        <v>0</v>
      </c>
      <c r="K46" s="19">
        <f>SUMIF(atleti!$D$78:$D$137,$C46,atleti!Q$78:Q$137)</f>
        <v>0</v>
      </c>
      <c r="L46" s="18">
        <f t="shared" si="1"/>
        <v>2</v>
      </c>
    </row>
    <row r="47" spans="1:12">
      <c r="A47" s="19">
        <v>19</v>
      </c>
      <c r="B47" s="39" t="s">
        <v>164</v>
      </c>
      <c r="C47" s="43">
        <v>3324</v>
      </c>
      <c r="D47" s="19" t="s">
        <v>8</v>
      </c>
      <c r="E47" s="17">
        <f>SUMIF(atleti!$D$78:$D$137,$C47,atleti!F$78:F$137)</f>
        <v>1</v>
      </c>
      <c r="F47" s="19">
        <f>SUMIF(atleti!$D$78:$D$137,$C47,atleti!H$78:H$137)</f>
        <v>0</v>
      </c>
      <c r="G47" s="19">
        <f>SUMIF(atleti!$D$78:$D$137,$C47,atleti!J$78:J$137)</f>
        <v>0</v>
      </c>
      <c r="H47" s="19">
        <f>SUMIF(atleti!$D$78:$D$137,$C47,atleti!K$78:K$137)</f>
        <v>0</v>
      </c>
      <c r="I47" s="19">
        <f>SUMIF(atleti!$D$78:$D$137,$C47,atleti!M$78:M$137)</f>
        <v>0</v>
      </c>
      <c r="J47" s="19">
        <f>SUMIF(atleti!$D$78:$D$137,$C47,atleti!P$78:P$137)</f>
        <v>0</v>
      </c>
      <c r="K47" s="19">
        <f>SUMIF(atleti!$D$78:$D$137,$C47,atleti!Q$78:Q$137)</f>
        <v>0</v>
      </c>
      <c r="L47" s="18">
        <f t="shared" si="1"/>
        <v>1</v>
      </c>
    </row>
    <row r="48" spans="1:12">
      <c r="A48" s="19">
        <v>20</v>
      </c>
      <c r="B48" s="41" t="s">
        <v>196</v>
      </c>
      <c r="C48" s="19">
        <v>2379</v>
      </c>
      <c r="D48" s="19" t="s">
        <v>45</v>
      </c>
      <c r="E48" s="17">
        <f>SUMIF(atleti!$D$78:$D$137,$C48,atleti!F$78:F$137)</f>
        <v>1</v>
      </c>
      <c r="F48" s="19">
        <f>SUMIF(atleti!$D$78:$D$137,$C48,atleti!H$78:H$137)</f>
        <v>0</v>
      </c>
      <c r="G48" s="19">
        <f>SUMIF(atleti!$D$78:$D$137,$C48,atleti!J$78:J$137)</f>
        <v>0</v>
      </c>
      <c r="H48" s="19">
        <f>SUMIF(atleti!$D$78:$D$137,$C48,atleti!K$78:K$137)</f>
        <v>0</v>
      </c>
      <c r="I48" s="19">
        <f>SUMIF(atleti!$D$78:$D$137,$C48,atleti!M$78:M$137)</f>
        <v>0</v>
      </c>
      <c r="J48" s="19">
        <f>SUMIF(atleti!$D$78:$D$137,$C48,atleti!P$78:P$137)</f>
        <v>0</v>
      </c>
      <c r="K48" s="19">
        <f>SUMIF(atleti!$D$78:$D$137,$C48,atleti!Q$78:Q$137)</f>
        <v>0</v>
      </c>
      <c r="L48" s="18">
        <f t="shared" si="1"/>
        <v>1</v>
      </c>
    </row>
    <row r="49" spans="1:12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2"/>
    </row>
    <row r="50" spans="1:12" ht="18">
      <c r="A50" s="63" t="s">
        <v>23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5"/>
    </row>
    <row r="51" spans="1:12" ht="12.95" customHeight="1">
      <c r="A51" s="5"/>
      <c r="B51" s="6" t="s">
        <v>15</v>
      </c>
      <c r="C51" s="7" t="s">
        <v>58</v>
      </c>
      <c r="D51" s="7" t="s">
        <v>0</v>
      </c>
      <c r="E51" s="8">
        <v>1</v>
      </c>
      <c r="F51" s="7">
        <v>2</v>
      </c>
      <c r="G51" s="7">
        <v>3</v>
      </c>
      <c r="H51" s="7">
        <v>4</v>
      </c>
      <c r="I51" s="7">
        <v>5</v>
      </c>
      <c r="J51" s="7">
        <v>6</v>
      </c>
      <c r="K51" s="7" t="s">
        <v>12</v>
      </c>
      <c r="L51" s="9" t="s">
        <v>13</v>
      </c>
    </row>
    <row r="52" spans="1:12">
      <c r="A52" s="19">
        <v>1</v>
      </c>
      <c r="B52" s="39" t="s">
        <v>30</v>
      </c>
      <c r="C52" s="40">
        <v>550</v>
      </c>
      <c r="D52" s="19" t="s">
        <v>9</v>
      </c>
      <c r="E52" s="17">
        <f>SUMIF(atleti!$D$141:$D$192,$C52,atleti!F$141:F$192)</f>
        <v>47</v>
      </c>
      <c r="F52" s="19">
        <f>SUMIF(atleti!$D$141:$D$192,$C52,atleti!H$141:H$192)</f>
        <v>72</v>
      </c>
      <c r="G52" s="19">
        <f>SUMIF(atleti!$D$141:$D$192,$C52,atleti!J$141:J$192)</f>
        <v>64</v>
      </c>
      <c r="H52" s="19">
        <f>SUMIF(atleti!$D$141:$D$192,$C52,atleti!K$141:K$192)</f>
        <v>0</v>
      </c>
      <c r="I52" s="19">
        <f>SUMIF(atleti!$D$141:$D$192,$C52,atleti!M$141:M$192)</f>
        <v>0</v>
      </c>
      <c r="J52" s="19">
        <f>SUMIF(atleti!$D$141:$D$192,$C52,atleti!P$141:P$192)</f>
        <v>0</v>
      </c>
      <c r="K52" s="19">
        <f>SUMIF(atleti!$D$141:$D$192,$C52,atleti!Q$141:Q$192)</f>
        <v>0</v>
      </c>
      <c r="L52" s="18">
        <f t="shared" ref="L52:L65" si="2">+E52+F52+G52+H52+I52+J52+K52</f>
        <v>183</v>
      </c>
    </row>
    <row r="53" spans="1:12">
      <c r="A53" s="19">
        <v>2</v>
      </c>
      <c r="B53" s="39" t="s">
        <v>36</v>
      </c>
      <c r="C53" s="40">
        <v>955</v>
      </c>
      <c r="D53" s="19" t="s">
        <v>8</v>
      </c>
      <c r="E53" s="17">
        <f>SUMIF(atleti!$D$141:$D$192,$C53,atleti!F$141:F$192)</f>
        <v>38</v>
      </c>
      <c r="F53" s="19">
        <f>SUMIF(atleti!$D$141:$D$192,$C53,atleti!H$141:H$192)</f>
        <v>38</v>
      </c>
      <c r="G53" s="19">
        <f>SUMIF(atleti!$D$141:$D$192,$C53,atleti!J$141:J$192)</f>
        <v>40</v>
      </c>
      <c r="H53" s="19">
        <f>SUMIF(atleti!$D$141:$D$192,$C53,atleti!K$141:K$192)</f>
        <v>0</v>
      </c>
      <c r="I53" s="19">
        <f>SUMIF(atleti!$D$141:$D$192,$C53,atleti!M$141:M$192)</f>
        <v>0</v>
      </c>
      <c r="J53" s="19">
        <f>SUMIF(atleti!$D$141:$D$192,$C53,atleti!P$141:P$192)</f>
        <v>0</v>
      </c>
      <c r="K53" s="19">
        <f>SUMIF(atleti!$D$141:$D$192,$C53,atleti!Q$141:Q$192)</f>
        <v>27</v>
      </c>
      <c r="L53" s="18">
        <f t="shared" si="2"/>
        <v>143</v>
      </c>
    </row>
    <row r="54" spans="1:12">
      <c r="A54" s="19">
        <v>3</v>
      </c>
      <c r="B54" s="39" t="s">
        <v>74</v>
      </c>
      <c r="C54" s="44">
        <v>437</v>
      </c>
      <c r="D54" s="19" t="s">
        <v>8</v>
      </c>
      <c r="E54" s="17">
        <f>SUMIF(atleti!$D$141:$D$192,$C54,atleti!F$141:F$192)</f>
        <v>8</v>
      </c>
      <c r="F54" s="19">
        <f>SUMIF(atleti!$D$141:$D$192,$C54,atleti!H$141:H$192)</f>
        <v>32</v>
      </c>
      <c r="G54" s="19">
        <f>SUMIF(atleti!$D$141:$D$192,$C54,atleti!J$141:J$192)</f>
        <v>70</v>
      </c>
      <c r="H54" s="19">
        <f>SUMIF(atleti!$D$141:$D$192,$C54,atleti!K$141:K$192)</f>
        <v>0</v>
      </c>
      <c r="I54" s="19">
        <f>SUMIF(atleti!$D$141:$D$192,$C54,atleti!M$141:M$192)</f>
        <v>0</v>
      </c>
      <c r="J54" s="19">
        <f>SUMIF(atleti!$D$141:$D$192,$C54,atleti!P$141:P$192)</f>
        <v>0</v>
      </c>
      <c r="K54" s="19">
        <f>SUMIF(atleti!$D$141:$D$192,$C54,atleti!Q$141:Q$192)</f>
        <v>3</v>
      </c>
      <c r="L54" s="18">
        <f t="shared" si="2"/>
        <v>113</v>
      </c>
    </row>
    <row r="55" spans="1:12">
      <c r="A55" s="19">
        <v>4</v>
      </c>
      <c r="B55" s="39" t="s">
        <v>29</v>
      </c>
      <c r="C55" s="40">
        <v>749</v>
      </c>
      <c r="D55" s="19" t="s">
        <v>10</v>
      </c>
      <c r="E55" s="17">
        <f>SUMIF(atleti!$D$141:$D$192,$C55,atleti!F$141:F$192)</f>
        <v>47</v>
      </c>
      <c r="F55" s="19">
        <f>SUMIF(atleti!$D$141:$D$192,$C55,atleti!H$141:H$192)</f>
        <v>31</v>
      </c>
      <c r="G55" s="19">
        <f>SUMIF(atleti!$D$141:$D$192,$C55,atleti!J$141:J$192)</f>
        <v>12</v>
      </c>
      <c r="H55" s="19">
        <f>SUMIF(atleti!$D$141:$D$192,$C55,atleti!K$141:K$192)</f>
        <v>0</v>
      </c>
      <c r="I55" s="19">
        <f>SUMIF(atleti!$D$141:$D$192,$C55,atleti!M$141:M$192)</f>
        <v>0</v>
      </c>
      <c r="J55" s="19">
        <f>SUMIF(atleti!$D$141:$D$192,$C55,atleti!P$141:P$192)</f>
        <v>0</v>
      </c>
      <c r="K55" s="19">
        <f>SUMIF(atleti!$D$141:$D$192,$C55,atleti!Q$141:Q$192)</f>
        <v>15</v>
      </c>
      <c r="L55" s="18">
        <f t="shared" si="2"/>
        <v>105</v>
      </c>
    </row>
    <row r="56" spans="1:12">
      <c r="A56" s="19">
        <v>5</v>
      </c>
      <c r="B56" s="39" t="s">
        <v>38</v>
      </c>
      <c r="C56" s="44">
        <v>3051</v>
      </c>
      <c r="D56" s="19" t="s">
        <v>8</v>
      </c>
      <c r="E56" s="17">
        <f>SUMIF(atleti!$D$141:$D$192,$C56,atleti!F$141:F$192)</f>
        <v>20</v>
      </c>
      <c r="F56" s="19">
        <f>SUMIF(atleti!$D$141:$D$192,$C56,atleti!H$141:H$192)</f>
        <v>26</v>
      </c>
      <c r="G56" s="19">
        <f>SUMIF(atleti!$D$141:$D$192,$C56,atleti!J$141:J$192)</f>
        <v>42</v>
      </c>
      <c r="H56" s="19">
        <f>SUMIF(atleti!$D$141:$D$192,$C56,atleti!K$141:K$192)</f>
        <v>0</v>
      </c>
      <c r="I56" s="19">
        <f>SUMIF(atleti!$D$141:$D$192,$C56,atleti!M$141:M$192)</f>
        <v>0</v>
      </c>
      <c r="J56" s="19">
        <f>SUMIF(atleti!$D$141:$D$192,$C56,atleti!P$141:P$192)</f>
        <v>0</v>
      </c>
      <c r="K56" s="19">
        <f>SUMIF(atleti!$D$141:$D$192,$C56,atleti!Q$141:Q$192)</f>
        <v>9</v>
      </c>
      <c r="L56" s="18">
        <f t="shared" si="2"/>
        <v>97</v>
      </c>
    </row>
    <row r="57" spans="1:12">
      <c r="A57" s="19">
        <v>6</v>
      </c>
      <c r="B57" s="41" t="s">
        <v>44</v>
      </c>
      <c r="C57" s="19">
        <v>3193</v>
      </c>
      <c r="D57" s="19" t="s">
        <v>9</v>
      </c>
      <c r="E57" s="17">
        <f>SUMIF(atleti!$D$141:$D$192,$C57,atleti!F$141:F$192)</f>
        <v>31</v>
      </c>
      <c r="F57" s="19">
        <f>SUMIF(atleti!$D$141:$D$192,$C57,atleti!H$141:H$192)</f>
        <v>28</v>
      </c>
      <c r="G57" s="19">
        <f>SUMIF(atleti!$D$141:$D$192,$C57,atleti!J$141:J$192)</f>
        <v>16</v>
      </c>
      <c r="H57" s="19">
        <f>SUMIF(atleti!$D$141:$D$192,$C57,atleti!K$141:K$192)</f>
        <v>0</v>
      </c>
      <c r="I57" s="19">
        <f>SUMIF(atleti!$D$141:$D$192,$C57,atleti!M$141:M$192)</f>
        <v>0</v>
      </c>
      <c r="J57" s="19">
        <f>SUMIF(atleti!$D$141:$D$192,$C57,atleti!P$141:P$192)</f>
        <v>0</v>
      </c>
      <c r="K57" s="19">
        <f>SUMIF(atleti!$D$141:$D$192,$C57,atleti!Q$141:Q$192)</f>
        <v>6</v>
      </c>
      <c r="L57" s="18">
        <f t="shared" si="2"/>
        <v>81</v>
      </c>
    </row>
    <row r="58" spans="1:12">
      <c r="A58" s="19">
        <v>7</v>
      </c>
      <c r="B58" s="39" t="s">
        <v>152</v>
      </c>
      <c r="C58" s="40">
        <v>815</v>
      </c>
      <c r="D58" s="19" t="s">
        <v>39</v>
      </c>
      <c r="E58" s="17">
        <f>SUMIF(atleti!$D$141:$D$192,$C58,atleti!F$141:F$192)</f>
        <v>19</v>
      </c>
      <c r="F58" s="19">
        <f>SUMIF(atleti!$D$141:$D$192,$C58,atleti!H$141:H$192)</f>
        <v>34</v>
      </c>
      <c r="G58" s="19">
        <f>SUMIF(atleti!$D$141:$D$192,$C58,atleti!J$141:J$192)</f>
        <v>4</v>
      </c>
      <c r="H58" s="19">
        <f>SUMIF(atleti!$D$141:$D$192,$C58,atleti!K$141:K$192)</f>
        <v>0</v>
      </c>
      <c r="I58" s="19">
        <f>SUMIF(atleti!$D$141:$D$192,$C58,atleti!M$141:M$192)</f>
        <v>0</v>
      </c>
      <c r="J58" s="19">
        <f>SUMIF(atleti!$D$141:$D$192,$C58,atleti!P$141:P$192)</f>
        <v>0</v>
      </c>
      <c r="K58" s="19">
        <f>SUMIF(atleti!$D$141:$D$192,$C58,atleti!Q$141:Q$192)</f>
        <v>0</v>
      </c>
      <c r="L58" s="18">
        <f t="shared" si="2"/>
        <v>57</v>
      </c>
    </row>
    <row r="59" spans="1:12">
      <c r="A59" s="19">
        <v>8</v>
      </c>
      <c r="B59" s="39" t="s">
        <v>37</v>
      </c>
      <c r="C59" s="40">
        <v>101</v>
      </c>
      <c r="D59" s="19" t="s">
        <v>7</v>
      </c>
      <c r="E59" s="17">
        <f>SUMIF(atleti!$D$141:$D$192,$C59,atleti!F$141:F$192)</f>
        <v>16</v>
      </c>
      <c r="F59" s="19">
        <f>SUMIF(atleti!$D$141:$D$192,$C59,atleti!H$141:H$192)</f>
        <v>8</v>
      </c>
      <c r="G59" s="19">
        <f>SUMIF(atleti!$D$141:$D$192,$C59,atleti!J$141:J$192)</f>
        <v>32</v>
      </c>
      <c r="H59" s="19">
        <f>SUMIF(atleti!$D$141:$D$192,$C59,atleti!K$141:K$192)</f>
        <v>0</v>
      </c>
      <c r="I59" s="19">
        <f>SUMIF(atleti!$D$141:$D$192,$C59,atleti!M$141:M$192)</f>
        <v>0</v>
      </c>
      <c r="J59" s="19">
        <f>SUMIF(atleti!$D$141:$D$192,$C59,atleti!P$141:P$192)</f>
        <v>0</v>
      </c>
      <c r="K59" s="19">
        <f>SUMIF(atleti!$D$141:$D$192,$C59,atleti!Q$141:Q$192)</f>
        <v>0</v>
      </c>
      <c r="L59" s="18">
        <f t="shared" si="2"/>
        <v>56</v>
      </c>
    </row>
    <row r="60" spans="1:12">
      <c r="A60" s="19">
        <v>9</v>
      </c>
      <c r="B60" s="39" t="s">
        <v>164</v>
      </c>
      <c r="C60" s="39">
        <v>3324</v>
      </c>
      <c r="D60" s="19" t="s">
        <v>8</v>
      </c>
      <c r="E60" s="17">
        <f>SUMIF(atleti!$D$141:$D$192,$C60,atleti!F$141:F$192)</f>
        <v>12</v>
      </c>
      <c r="F60" s="19">
        <f>SUMIF(atleti!$D$141:$D$192,$C60,atleti!H$141:H$192)</f>
        <v>3</v>
      </c>
      <c r="G60" s="19">
        <f>SUMIF(atleti!$D$141:$D$192,$C60,atleti!J$141:J$192)</f>
        <v>12</v>
      </c>
      <c r="H60" s="19">
        <f>SUMIF(atleti!$D$141:$D$192,$C60,atleti!K$141:K$192)</f>
        <v>0</v>
      </c>
      <c r="I60" s="19">
        <f>SUMIF(atleti!$D$141:$D$192,$C60,atleti!M$141:M$192)</f>
        <v>0</v>
      </c>
      <c r="J60" s="19">
        <f>SUMIF(atleti!$D$141:$D$192,$C60,atleti!P$141:P$192)</f>
        <v>0</v>
      </c>
      <c r="K60" s="19">
        <f>SUMIF(atleti!$D$141:$D$192,$C60,atleti!Q$141:Q$192)</f>
        <v>0</v>
      </c>
      <c r="L60" s="18">
        <f t="shared" si="2"/>
        <v>27</v>
      </c>
    </row>
    <row r="61" spans="1:12">
      <c r="A61" s="19">
        <v>10</v>
      </c>
      <c r="B61" s="41" t="s">
        <v>122</v>
      </c>
      <c r="C61" s="17">
        <v>2695</v>
      </c>
      <c r="D61" s="19" t="s">
        <v>10</v>
      </c>
      <c r="E61" s="17">
        <f>SUMIF(atleti!$D$141:$D$192,$C61,atleti!F$141:F$192)</f>
        <v>19</v>
      </c>
      <c r="F61" s="19">
        <f>SUMIF(atleti!$D$141:$D$192,$C61,atleti!H$141:H$192)</f>
        <v>1</v>
      </c>
      <c r="G61" s="19">
        <f>SUMIF(atleti!$D$141:$D$192,$C61,atleti!J$141:J$192)</f>
        <v>2</v>
      </c>
      <c r="H61" s="19">
        <f>SUMIF(atleti!$D$141:$D$192,$C61,atleti!K$141:K$192)</f>
        <v>0</v>
      </c>
      <c r="I61" s="19">
        <f>SUMIF(atleti!$D$141:$D$192,$C61,atleti!M$141:M$192)</f>
        <v>0</v>
      </c>
      <c r="J61" s="19">
        <f>SUMIF(atleti!$D$141:$D$192,$C61,atleti!P$141:P$192)</f>
        <v>0</v>
      </c>
      <c r="K61" s="19">
        <f>SUMIF(atleti!$D$141:$D$192,$C61,atleti!Q$141:Q$192)</f>
        <v>0</v>
      </c>
      <c r="L61" s="18">
        <f t="shared" si="2"/>
        <v>22</v>
      </c>
    </row>
    <row r="62" spans="1:12">
      <c r="A62" s="19">
        <v>11</v>
      </c>
      <c r="B62" s="41" t="s">
        <v>186</v>
      </c>
      <c r="C62" s="19">
        <v>634</v>
      </c>
      <c r="D62" s="19" t="s">
        <v>47</v>
      </c>
      <c r="E62" s="17">
        <f>SUMIF(atleti!$D$141:$D$192,$C62,atleti!F$141:F$192)</f>
        <v>14</v>
      </c>
      <c r="F62" s="19">
        <f>SUMIF(atleti!$D$141:$D$192,$C62,atleti!H$141:H$192)</f>
        <v>2</v>
      </c>
      <c r="G62" s="19">
        <f>SUMIF(atleti!$D$141:$D$192,$C62,atleti!J$141:J$192)</f>
        <v>0</v>
      </c>
      <c r="H62" s="19">
        <f>SUMIF(atleti!$D$141:$D$192,$C62,atleti!K$141:K$192)</f>
        <v>0</v>
      </c>
      <c r="I62" s="19">
        <f>SUMIF(atleti!$D$141:$D$192,$C62,atleti!M$141:M$192)</f>
        <v>0</v>
      </c>
      <c r="J62" s="19">
        <f>SUMIF(atleti!$D$141:$D$192,$C62,atleti!P$141:P$192)</f>
        <v>0</v>
      </c>
      <c r="K62" s="19">
        <f>SUMIF(atleti!$D$141:$D$192,$C62,atleti!Q$141:Q$192)</f>
        <v>0</v>
      </c>
      <c r="L62" s="18">
        <f t="shared" si="2"/>
        <v>16</v>
      </c>
    </row>
    <row r="63" spans="1:12">
      <c r="A63" s="19">
        <v>12</v>
      </c>
      <c r="B63" s="39" t="s">
        <v>33</v>
      </c>
      <c r="C63" s="40">
        <v>665</v>
      </c>
      <c r="D63" s="19" t="s">
        <v>9</v>
      </c>
      <c r="E63" s="17">
        <f>SUMIF(atleti!$D$141:$D$192,$C63,atleti!F$141:F$192)</f>
        <v>4</v>
      </c>
      <c r="F63" s="19">
        <f>SUMIF(atleti!$D$141:$D$192,$C63,atleti!H$141:H$192)</f>
        <v>0</v>
      </c>
      <c r="G63" s="19">
        <f>SUMIF(atleti!$D$141:$D$192,$C63,atleti!J$141:J$192)</f>
        <v>12</v>
      </c>
      <c r="H63" s="19">
        <f>SUMIF(atleti!$D$141:$D$192,$C63,atleti!K$141:K$192)</f>
        <v>0</v>
      </c>
      <c r="I63" s="19">
        <f>SUMIF(atleti!$D$141:$D$192,$C63,atleti!M$141:M$192)</f>
        <v>0</v>
      </c>
      <c r="J63" s="19">
        <f>SUMIF(atleti!$D$141:$D$192,$C63,atleti!P$141:P$192)</f>
        <v>0</v>
      </c>
      <c r="K63" s="19">
        <f>SUMIF(atleti!$D$141:$D$192,$C63,atleti!Q$141:Q$192)</f>
        <v>0</v>
      </c>
      <c r="L63" s="18">
        <f t="shared" si="2"/>
        <v>16</v>
      </c>
    </row>
    <row r="64" spans="1:12">
      <c r="A64" s="19">
        <v>13</v>
      </c>
      <c r="B64" s="41" t="s">
        <v>227</v>
      </c>
      <c r="C64" s="19">
        <v>564</v>
      </c>
      <c r="D64" s="19" t="s">
        <v>8</v>
      </c>
      <c r="E64" s="17">
        <f>SUMIF(atleti!$D$141:$D$192,$C64,atleti!F$141:F$192)</f>
        <v>0</v>
      </c>
      <c r="F64" s="19">
        <f>SUMIF(atleti!$D$141:$D$192,$C64,atleti!H$141:H$192)</f>
        <v>6</v>
      </c>
      <c r="G64" s="19">
        <f>SUMIF(atleti!$D$141:$D$192,$C64,atleti!J$141:J$192)</f>
        <v>8</v>
      </c>
      <c r="H64" s="19">
        <f>SUMIF(atleti!$D$141:$D$192,$C64,atleti!K$141:K$192)</f>
        <v>0</v>
      </c>
      <c r="I64" s="19">
        <f>SUMIF(atleti!$D$141:$D$192,$C64,atleti!M$141:M$192)</f>
        <v>0</v>
      </c>
      <c r="J64" s="19">
        <f>SUMIF(atleti!$D$141:$D$192,$C64,atleti!P$141:P$192)</f>
        <v>0</v>
      </c>
      <c r="K64" s="19">
        <f>SUMIF(atleti!$D$141:$D$192,$C64,atleti!Q$141:Q$192)</f>
        <v>0</v>
      </c>
      <c r="L64" s="18">
        <f t="shared" si="2"/>
        <v>14</v>
      </c>
    </row>
    <row r="65" spans="1:12">
      <c r="A65" s="19">
        <v>14</v>
      </c>
      <c r="B65" s="41" t="s">
        <v>117</v>
      </c>
      <c r="C65" s="17">
        <v>3054</v>
      </c>
      <c r="D65" s="19" t="s">
        <v>8</v>
      </c>
      <c r="E65" s="17">
        <f>SUMIF(atleti!$D$141:$D$192,$C65,atleti!F$141:F$192)</f>
        <v>8</v>
      </c>
      <c r="F65" s="19">
        <f>SUMIF(atleti!$D$141:$D$192,$C65,atleti!H$141:H$192)</f>
        <v>0</v>
      </c>
      <c r="G65" s="19">
        <f>SUMIF(atleti!$D$141:$D$192,$C65,atleti!J$141:J$192)</f>
        <v>0</v>
      </c>
      <c r="H65" s="19">
        <f>SUMIF(atleti!$D$141:$D$192,$C65,atleti!K$141:K$192)</f>
        <v>0</v>
      </c>
      <c r="I65" s="19">
        <f>SUMIF(atleti!$D$141:$D$192,$C65,atleti!M$141:M$192)</f>
        <v>0</v>
      </c>
      <c r="J65" s="19">
        <f>SUMIF(atleti!$D$141:$D$192,$C65,atleti!P$141:P$192)</f>
        <v>0</v>
      </c>
      <c r="K65" s="19">
        <f>SUMIF(atleti!$D$141:$D$192,$C65,atleti!Q$141:Q$192)</f>
        <v>0</v>
      </c>
      <c r="L65" s="18">
        <f t="shared" si="2"/>
        <v>8</v>
      </c>
    </row>
    <row r="66" spans="1:12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2"/>
    </row>
    <row r="67" spans="1:12" ht="18">
      <c r="A67" s="63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5"/>
    </row>
    <row r="68" spans="1:12" ht="12.95" customHeight="1">
      <c r="A68" s="5"/>
      <c r="B68" s="6" t="s">
        <v>15</v>
      </c>
      <c r="C68" s="7" t="s">
        <v>58</v>
      </c>
      <c r="D68" s="7" t="s">
        <v>0</v>
      </c>
      <c r="E68" s="8">
        <v>1</v>
      </c>
      <c r="F68" s="7">
        <v>2</v>
      </c>
      <c r="G68" s="7">
        <v>3</v>
      </c>
      <c r="H68" s="7">
        <v>4</v>
      </c>
      <c r="I68" s="7">
        <v>5</v>
      </c>
      <c r="J68" s="7">
        <v>6</v>
      </c>
      <c r="K68" s="7" t="s">
        <v>12</v>
      </c>
      <c r="L68" s="9" t="s">
        <v>13</v>
      </c>
    </row>
    <row r="69" spans="1:12">
      <c r="A69" s="19">
        <v>1</v>
      </c>
      <c r="B69" s="39" t="s">
        <v>30</v>
      </c>
      <c r="C69" s="40">
        <v>550</v>
      </c>
      <c r="D69" s="19" t="s">
        <v>9</v>
      </c>
      <c r="E69" s="17">
        <f>SUMIF(atleti!$D$196:$D$244,$C69,atleti!F$196:F$244)</f>
        <v>108</v>
      </c>
      <c r="F69" s="17">
        <f>SUMIF(atleti!$D$196:$D$244,$C69,atleti!H$196:H$244)</f>
        <v>98</v>
      </c>
      <c r="G69" s="17">
        <f>SUMIF(atleti!$D$196:$D$244,$C69,atleti!J$196:J$244)</f>
        <v>176</v>
      </c>
      <c r="H69" s="17">
        <f>SUMIF(atleti!$D$196:$D$244,$C69,atleti!K$196:K$244)</f>
        <v>0</v>
      </c>
      <c r="I69" s="17">
        <f>SUMIF(atleti!$D$196:$D$244,$C69,atleti!M$196:M$244)</f>
        <v>0</v>
      </c>
      <c r="J69" s="17">
        <f>SUMIF(atleti!$D$196:$D$244,$C69,atleti!P$196:P$244)</f>
        <v>0</v>
      </c>
      <c r="K69" s="17">
        <f>SUMIF(atleti!$D$196:$D$244,$C69,atleti!Q$196:Q$244)</f>
        <v>48</v>
      </c>
      <c r="L69" s="46">
        <f t="shared" ref="L69:L81" si="3">+E69+F69+G69+H69+I69+J69+K69</f>
        <v>430</v>
      </c>
    </row>
    <row r="70" spans="1:12">
      <c r="A70" s="19">
        <v>2</v>
      </c>
      <c r="B70" s="39" t="s">
        <v>74</v>
      </c>
      <c r="C70" s="40">
        <v>437</v>
      </c>
      <c r="D70" s="19" t="s">
        <v>8</v>
      </c>
      <c r="E70" s="17">
        <f>SUMIF(atleti!$D$196:$D$244,$C70,atleti!F$196:F$244)</f>
        <v>0</v>
      </c>
      <c r="F70" s="17">
        <f>SUMIF(atleti!$D$196:$D$244,$C70,atleti!H$196:H$244)</f>
        <v>26</v>
      </c>
      <c r="G70" s="17">
        <f>SUMIF(atleti!$D$196:$D$244,$C70,atleti!J$196:J$244)</f>
        <v>52</v>
      </c>
      <c r="H70" s="17">
        <f>SUMIF(atleti!$D$196:$D$244,$C70,atleti!K$196:K$244)</f>
        <v>0</v>
      </c>
      <c r="I70" s="17">
        <f>SUMIF(atleti!$D$196:$D$244,$C70,atleti!M$196:M$244)</f>
        <v>0</v>
      </c>
      <c r="J70" s="17">
        <f>SUMIF(atleti!$D$196:$D$244,$C70,atleti!P$196:P$244)</f>
        <v>0</v>
      </c>
      <c r="K70" s="17">
        <f>SUMIF(atleti!$D$196:$D$244,$C70,atleti!Q$196:Q$244)</f>
        <v>9</v>
      </c>
      <c r="L70" s="19">
        <f t="shared" si="3"/>
        <v>87</v>
      </c>
    </row>
    <row r="71" spans="1:12">
      <c r="A71" s="19">
        <v>3</v>
      </c>
      <c r="B71" s="39" t="s">
        <v>37</v>
      </c>
      <c r="C71" s="44">
        <v>101</v>
      </c>
      <c r="D71" s="19" t="s">
        <v>7</v>
      </c>
      <c r="E71" s="17">
        <f>SUMIF(atleti!$D$196:$D$244,$C71,atleti!F$196:F$244)</f>
        <v>20</v>
      </c>
      <c r="F71" s="17">
        <f>SUMIF(atleti!$D$196:$D$244,$C71,atleti!H$196:H$244)</f>
        <v>16</v>
      </c>
      <c r="G71" s="17">
        <f>SUMIF(atleti!$D$196:$D$244,$C71,atleti!J$196:J$244)</f>
        <v>24</v>
      </c>
      <c r="H71" s="17">
        <f>SUMIF(atleti!$D$196:$D$244,$C71,atleti!K$196:K$244)</f>
        <v>0</v>
      </c>
      <c r="I71" s="17">
        <f>SUMIF(atleti!$D$196:$D$244,$C71,atleti!M$196:M$244)</f>
        <v>0</v>
      </c>
      <c r="J71" s="17">
        <f>SUMIF(atleti!$D$196:$D$244,$C71,atleti!P$196:P$244)</f>
        <v>0</v>
      </c>
      <c r="K71" s="17">
        <f>SUMIF(atleti!$D$196:$D$244,$C71,atleti!Q$196:Q$244)</f>
        <v>6</v>
      </c>
      <c r="L71" s="19">
        <f t="shared" si="3"/>
        <v>66</v>
      </c>
    </row>
    <row r="72" spans="1:12">
      <c r="A72" s="19">
        <v>4</v>
      </c>
      <c r="B72" s="41" t="s">
        <v>122</v>
      </c>
      <c r="C72" s="19">
        <v>2695</v>
      </c>
      <c r="D72" s="19" t="s">
        <v>10</v>
      </c>
      <c r="E72" s="17">
        <f>SUMIF(atleti!$D$196:$D$244,$C72,atleti!F$196:F$244)</f>
        <v>40</v>
      </c>
      <c r="F72" s="17">
        <f>SUMIF(atleti!$D$196:$D$244,$C72,atleti!H$196:H$244)</f>
        <v>9</v>
      </c>
      <c r="G72" s="17">
        <f>SUMIF(atleti!$D$196:$D$244,$C72,atleti!J$196:J$244)</f>
        <v>8</v>
      </c>
      <c r="H72" s="17">
        <f>SUMIF(atleti!$D$196:$D$244,$C72,atleti!K$196:K$244)</f>
        <v>0</v>
      </c>
      <c r="I72" s="17">
        <f>SUMIF(atleti!$D$196:$D$244,$C72,atleti!M$196:M$244)</f>
        <v>0</v>
      </c>
      <c r="J72" s="17">
        <f>SUMIF(atleti!$D$196:$D$244,$C72,atleti!P$196:P$244)</f>
        <v>0</v>
      </c>
      <c r="K72" s="17">
        <f>SUMIF(atleti!$D$196:$D$244,$C72,atleti!Q$196:Q$244)</f>
        <v>6</v>
      </c>
      <c r="L72" s="19">
        <f t="shared" si="3"/>
        <v>63</v>
      </c>
    </row>
    <row r="73" spans="1:12">
      <c r="A73" s="19">
        <v>5</v>
      </c>
      <c r="B73" s="43" t="s">
        <v>38</v>
      </c>
      <c r="C73" s="40">
        <v>3051</v>
      </c>
      <c r="D73" s="19" t="s">
        <v>8</v>
      </c>
      <c r="E73" s="17">
        <f>SUMIF(atleti!$D$196:$D$244,$C73,atleti!F$196:F$244)</f>
        <v>12</v>
      </c>
      <c r="F73" s="17">
        <f>SUMIF(atleti!$D$196:$D$244,$C73,atleti!H$196:H$244)</f>
        <v>8</v>
      </c>
      <c r="G73" s="17">
        <f>SUMIF(atleti!$D$196:$D$244,$C73,atleti!J$196:J$244)</f>
        <v>30</v>
      </c>
      <c r="H73" s="17">
        <f>SUMIF(atleti!$D$196:$D$244,$C73,atleti!K$196:K$244)</f>
        <v>0</v>
      </c>
      <c r="I73" s="17">
        <f>SUMIF(atleti!$D$196:$D$244,$C73,atleti!M$196:M$244)</f>
        <v>0</v>
      </c>
      <c r="J73" s="17">
        <f>SUMIF(atleti!$D$196:$D$244,$C73,atleti!P$196:P$244)</f>
        <v>0</v>
      </c>
      <c r="K73" s="17">
        <f>SUMIF(atleti!$D$196:$D$244,$C73,atleti!Q$196:Q$244)</f>
        <v>9</v>
      </c>
      <c r="L73" s="19">
        <f t="shared" si="3"/>
        <v>59</v>
      </c>
    </row>
    <row r="74" spans="1:12">
      <c r="A74" s="19">
        <v>6</v>
      </c>
      <c r="B74" s="41" t="s">
        <v>44</v>
      </c>
      <c r="C74" s="19">
        <v>3193</v>
      </c>
      <c r="D74" s="19" t="s">
        <v>9</v>
      </c>
      <c r="E74" s="17">
        <f>SUMIF(atleti!$D$196:$D$244,$C74,atleti!F$196:F$244)</f>
        <v>16</v>
      </c>
      <c r="F74" s="17">
        <f>SUMIF(atleti!$D$196:$D$244,$C74,atleti!H$196:H$244)</f>
        <v>14</v>
      </c>
      <c r="G74" s="17">
        <f>SUMIF(atleti!$D$196:$D$244,$C74,atleti!J$196:J$244)</f>
        <v>22</v>
      </c>
      <c r="H74" s="17">
        <f>SUMIF(atleti!$D$196:$D$244,$C74,atleti!K$196:K$244)</f>
        <v>0</v>
      </c>
      <c r="I74" s="17">
        <f>SUMIF(atleti!$D$196:$D$244,$C74,atleti!M$196:M$244)</f>
        <v>0</v>
      </c>
      <c r="J74" s="17">
        <f>SUMIF(atleti!$D$196:$D$244,$C74,atleti!P$196:P$244)</f>
        <v>0</v>
      </c>
      <c r="K74" s="17">
        <f>SUMIF(atleti!$D$196:$D$244,$C74,atleti!Q$196:Q$244)</f>
        <v>0</v>
      </c>
      <c r="L74" s="19">
        <f t="shared" si="3"/>
        <v>52</v>
      </c>
    </row>
    <row r="75" spans="1:12">
      <c r="A75" s="19">
        <v>7</v>
      </c>
      <c r="B75" s="39" t="s">
        <v>29</v>
      </c>
      <c r="C75" s="44">
        <v>749</v>
      </c>
      <c r="D75" s="19" t="s">
        <v>10</v>
      </c>
      <c r="E75" s="17">
        <f>SUMIF(atleti!$D$196:$D$244,$C75,atleti!F$196:F$244)</f>
        <v>10</v>
      </c>
      <c r="F75" s="17">
        <f>SUMIF(atleti!$D$196:$D$244,$C75,atleti!H$196:H$244)</f>
        <v>22</v>
      </c>
      <c r="G75" s="17">
        <f>SUMIF(atleti!$D$196:$D$244,$C75,atleti!J$196:J$244)</f>
        <v>10</v>
      </c>
      <c r="H75" s="17">
        <f>SUMIF(atleti!$D$196:$D$244,$C75,atleti!K$196:K$244)</f>
        <v>0</v>
      </c>
      <c r="I75" s="17">
        <f>SUMIF(atleti!$D$196:$D$244,$C75,atleti!M$196:M$244)</f>
        <v>0</v>
      </c>
      <c r="J75" s="17">
        <f>SUMIF(atleti!$D$196:$D$244,$C75,atleti!P$196:P$244)</f>
        <v>0</v>
      </c>
      <c r="K75" s="17">
        <f>SUMIF(atleti!$D$196:$D$244,$C75,atleti!Q$196:Q$244)</f>
        <v>0</v>
      </c>
      <c r="L75" s="19">
        <f t="shared" si="3"/>
        <v>42</v>
      </c>
    </row>
    <row r="76" spans="1:12">
      <c r="A76" s="19">
        <v>8</v>
      </c>
      <c r="B76" s="39" t="s">
        <v>152</v>
      </c>
      <c r="C76" s="40">
        <v>815</v>
      </c>
      <c r="D76" s="19" t="s">
        <v>39</v>
      </c>
      <c r="E76" s="17">
        <f>SUMIF(atleti!$D$196:$D$244,$C76,atleti!F$196:F$244)</f>
        <v>11</v>
      </c>
      <c r="F76" s="17">
        <f>SUMIF(atleti!$D$196:$D$244,$C76,atleti!H$196:H$244)</f>
        <v>12</v>
      </c>
      <c r="G76" s="17">
        <f>SUMIF(atleti!$D$196:$D$244,$C76,atleti!J$196:J$244)</f>
        <v>12</v>
      </c>
      <c r="H76" s="17">
        <f>SUMIF(atleti!$D$196:$D$244,$C76,atleti!K$196:K$244)</f>
        <v>0</v>
      </c>
      <c r="I76" s="17">
        <f>SUMIF(atleti!$D$196:$D$244,$C76,atleti!M$196:M$244)</f>
        <v>0</v>
      </c>
      <c r="J76" s="17">
        <f>SUMIF(atleti!$D$196:$D$244,$C76,atleti!P$196:P$244)</f>
        <v>0</v>
      </c>
      <c r="K76" s="17">
        <f>SUMIF(atleti!$D$196:$D$244,$C76,atleti!Q$196:Q$244)</f>
        <v>0</v>
      </c>
      <c r="L76" s="19">
        <f t="shared" si="3"/>
        <v>35</v>
      </c>
    </row>
    <row r="77" spans="1:12">
      <c r="A77" s="19">
        <v>9</v>
      </c>
      <c r="B77" s="39" t="s">
        <v>164</v>
      </c>
      <c r="C77" s="43">
        <v>3324</v>
      </c>
      <c r="D77" s="19" t="s">
        <v>8</v>
      </c>
      <c r="E77" s="17">
        <f>SUMIF(atleti!$D$196:$D$244,$C77,atleti!F$196:F$244)</f>
        <v>8</v>
      </c>
      <c r="F77" s="17">
        <f>SUMIF(atleti!$D$196:$D$244,$C77,atleti!H$196:H$244)</f>
        <v>8</v>
      </c>
      <c r="G77" s="17">
        <f>SUMIF(atleti!$D$196:$D$244,$C77,atleti!J$196:J$244)</f>
        <v>12</v>
      </c>
      <c r="H77" s="17">
        <f>SUMIF(atleti!$D$196:$D$244,$C77,atleti!K$196:K$244)</f>
        <v>0</v>
      </c>
      <c r="I77" s="17">
        <f>SUMIF(atleti!$D$196:$D$244,$C77,atleti!M$196:M$244)</f>
        <v>0</v>
      </c>
      <c r="J77" s="17">
        <f>SUMIF(atleti!$D$196:$D$244,$C77,atleti!P$196:P$244)</f>
        <v>0</v>
      </c>
      <c r="K77" s="17">
        <f>SUMIF(atleti!$D$196:$D$244,$C77,atleti!Q$196:Q$244)</f>
        <v>0</v>
      </c>
      <c r="L77" s="19">
        <f t="shared" si="3"/>
        <v>28</v>
      </c>
    </row>
    <row r="78" spans="1:12">
      <c r="A78" s="19">
        <v>10</v>
      </c>
      <c r="B78" s="39" t="s">
        <v>36</v>
      </c>
      <c r="C78" s="40">
        <v>955</v>
      </c>
      <c r="D78" s="19" t="s">
        <v>8</v>
      </c>
      <c r="E78" s="17">
        <f>SUMIF(atleti!$D$196:$D$244,$C78,atleti!F$196:F$244)</f>
        <v>0</v>
      </c>
      <c r="F78" s="17">
        <f>SUMIF(atleti!$D$196:$D$244,$C78,atleti!H$196:H$244)</f>
        <v>20</v>
      </c>
      <c r="G78" s="17">
        <f>SUMIF(atleti!$D$196:$D$244,$C78,atleti!J$196:J$244)</f>
        <v>0</v>
      </c>
      <c r="H78" s="17">
        <f>SUMIF(atleti!$D$196:$D$244,$C78,atleti!K$196:K$244)</f>
        <v>0</v>
      </c>
      <c r="I78" s="17">
        <f>SUMIF(atleti!$D$196:$D$244,$C78,atleti!M$196:M$244)</f>
        <v>0</v>
      </c>
      <c r="J78" s="17">
        <f>SUMIF(atleti!$D$196:$D$244,$C78,atleti!P$196:P$244)</f>
        <v>0</v>
      </c>
      <c r="K78" s="17">
        <f>SUMIF(atleti!$D$196:$D$244,$C78,atleti!Q$196:Q$244)</f>
        <v>0</v>
      </c>
      <c r="L78" s="19">
        <f t="shared" si="3"/>
        <v>20</v>
      </c>
    </row>
    <row r="79" spans="1:12">
      <c r="A79" s="19">
        <v>11</v>
      </c>
      <c r="B79" s="39" t="s">
        <v>223</v>
      </c>
      <c r="C79" s="40">
        <v>2523</v>
      </c>
      <c r="D79" s="19" t="s">
        <v>81</v>
      </c>
      <c r="E79" s="17">
        <f>SUMIF(atleti!$D$196:$D$244,$C79,atleti!F$196:F$244)</f>
        <v>0</v>
      </c>
      <c r="F79" s="17">
        <f>SUMIF(atleti!$D$196:$D$244,$C79,atleti!H$196:H$244)</f>
        <v>14</v>
      </c>
      <c r="G79" s="17">
        <f>SUMIF(atleti!$D$196:$D$244,$C79,atleti!J$196:J$244)</f>
        <v>4</v>
      </c>
      <c r="H79" s="17">
        <f>SUMIF(atleti!$D$196:$D$244,$C79,atleti!K$196:K$244)</f>
        <v>0</v>
      </c>
      <c r="I79" s="17">
        <f>SUMIF(atleti!$D$196:$D$244,$C79,atleti!M$196:M$244)</f>
        <v>0</v>
      </c>
      <c r="J79" s="17">
        <f>SUMIF(atleti!$D$196:$D$244,$C79,atleti!P$196:P$244)</f>
        <v>0</v>
      </c>
      <c r="K79" s="17">
        <f>SUMIF(atleti!$D$196:$D$244,$C79,atleti!Q$196:Q$244)</f>
        <v>0</v>
      </c>
      <c r="L79" s="19">
        <f t="shared" si="3"/>
        <v>18</v>
      </c>
    </row>
    <row r="80" spans="1:12">
      <c r="A80" s="19">
        <v>12</v>
      </c>
      <c r="B80" s="39" t="s">
        <v>204</v>
      </c>
      <c r="C80" s="40">
        <v>61</v>
      </c>
      <c r="D80" s="19" t="s">
        <v>9</v>
      </c>
      <c r="E80" s="17">
        <f>SUMIF(atleti!$D$196:$D$244,$C80,atleti!F$196:F$244)</f>
        <v>0</v>
      </c>
      <c r="F80" s="17">
        <f>SUMIF(atleti!$D$196:$D$244,$C80,atleti!H$196:H$244)</f>
        <v>6</v>
      </c>
      <c r="G80" s="17">
        <f>SUMIF(atleti!$D$196:$D$244,$C80,atleti!J$196:J$244)</f>
        <v>0</v>
      </c>
      <c r="H80" s="17">
        <f>SUMIF(atleti!$D$196:$D$244,$C80,atleti!K$196:K$244)</f>
        <v>0</v>
      </c>
      <c r="I80" s="17">
        <f>SUMIF(atleti!$D$196:$D$244,$C80,atleti!M$196:M$244)</f>
        <v>0</v>
      </c>
      <c r="J80" s="17">
        <f>SUMIF(atleti!$D$196:$D$244,$C80,atleti!P$196:P$244)</f>
        <v>0</v>
      </c>
      <c r="K80" s="17">
        <f>SUMIF(atleti!$D$196:$D$244,$C80,atleti!Q$196:Q$244)</f>
        <v>0</v>
      </c>
      <c r="L80" s="19">
        <f t="shared" si="3"/>
        <v>6</v>
      </c>
    </row>
    <row r="81" spans="1:13">
      <c r="A81" s="19">
        <v>13</v>
      </c>
      <c r="B81" s="39" t="s">
        <v>128</v>
      </c>
      <c r="C81" s="40">
        <v>2104</v>
      </c>
      <c r="D81" s="19" t="s">
        <v>8</v>
      </c>
      <c r="E81" s="17">
        <f>SUMIF(atleti!$D$196:$D$244,$C81,atleti!F$196:F$244)</f>
        <v>0</v>
      </c>
      <c r="F81" s="17">
        <f>SUMIF(atleti!$D$196:$D$244,$C81,atleti!H$196:H$244)</f>
        <v>0</v>
      </c>
      <c r="G81" s="17">
        <f>SUMIF(atleti!$D$196:$D$244,$C81,atleti!J$196:J$244)</f>
        <v>2</v>
      </c>
      <c r="H81" s="17">
        <f>SUMIF(atleti!$D$196:$D$244,$C81,atleti!K$196:K$244)</f>
        <v>0</v>
      </c>
      <c r="I81" s="17">
        <f>SUMIF(atleti!$D$196:$D$244,$C81,atleti!M$196:M$244)</f>
        <v>0</v>
      </c>
      <c r="J81" s="17">
        <f>SUMIF(atleti!$D$196:$D$244,$C81,atleti!P$196:P$244)</f>
        <v>0</v>
      </c>
      <c r="K81" s="17">
        <f>SUMIF(atleti!$D$196:$D$244,$C81,atleti!Q$196:Q$244)</f>
        <v>0</v>
      </c>
      <c r="L81" s="19">
        <f t="shared" si="3"/>
        <v>2</v>
      </c>
    </row>
    <row r="82" spans="1:1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2"/>
    </row>
    <row r="83" spans="1:13" ht="18">
      <c r="A83" s="63" t="s">
        <v>154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5"/>
    </row>
    <row r="84" spans="1:13" ht="12.95" customHeight="1">
      <c r="A84" s="5"/>
      <c r="B84" s="6" t="s">
        <v>15</v>
      </c>
      <c r="C84" s="7" t="s">
        <v>58</v>
      </c>
      <c r="D84" s="7" t="s">
        <v>0</v>
      </c>
      <c r="E84" s="8">
        <v>1</v>
      </c>
      <c r="F84" s="7">
        <v>2</v>
      </c>
      <c r="G84" s="7">
        <v>3</v>
      </c>
      <c r="H84" s="7">
        <v>4</v>
      </c>
      <c r="I84" s="7">
        <v>5</v>
      </c>
      <c r="J84" s="7">
        <v>6</v>
      </c>
      <c r="K84" s="7" t="s">
        <v>12</v>
      </c>
      <c r="L84" s="7" t="s">
        <v>13</v>
      </c>
    </row>
    <row r="85" spans="1:13">
      <c r="A85" s="19">
        <v>1</v>
      </c>
      <c r="B85" s="39" t="s">
        <v>30</v>
      </c>
      <c r="C85" s="40">
        <v>550</v>
      </c>
      <c r="D85" s="19" t="s">
        <v>9</v>
      </c>
      <c r="E85" s="17">
        <f>SUMIF(atleti!$D$248:$D$257,$C85,atleti!F$248:F$257)</f>
        <v>42</v>
      </c>
      <c r="F85" s="17">
        <f>SUMIF(atleti!$D$248:$D$257,$C85,atleti!H$248:H$257)</f>
        <v>48</v>
      </c>
      <c r="G85" s="17">
        <f>SUMIF(atleti!$D$248:$D$257,$C85,atleti!J$248:J$257)</f>
        <v>96</v>
      </c>
      <c r="H85" s="17">
        <f>SUMIF(atleti!$D$248:$D$257,$C85,atleti!K$248:K$257)</f>
        <v>0</v>
      </c>
      <c r="I85" s="17">
        <f>SUMIF(atleti!$D$248:$D$257,$C85,atleti!M$248:M$257)</f>
        <v>0</v>
      </c>
      <c r="J85" s="17">
        <f>SUMIF(atleti!$D$248:$D$257,$C85,atleti!P$248:P$257)</f>
        <v>0</v>
      </c>
      <c r="K85" s="17">
        <f>SUMIF(atleti!$D$248:$D$257,$C85,atleti!Q$248:Q$257)</f>
        <v>0</v>
      </c>
      <c r="L85" s="19">
        <f>+E85+F85+G85+H85+I85+J85+K85</f>
        <v>186</v>
      </c>
      <c r="M85" s="52"/>
    </row>
    <row r="86" spans="1:13">
      <c r="A86" s="19">
        <v>2</v>
      </c>
      <c r="B86" s="39" t="s">
        <v>152</v>
      </c>
      <c r="C86" s="40">
        <v>815</v>
      </c>
      <c r="D86" s="19" t="s">
        <v>39</v>
      </c>
      <c r="E86" s="17">
        <f>SUMIF(atleti!$D$248:$D$257,$C86,atleti!F$248:F$257)</f>
        <v>12</v>
      </c>
      <c r="F86" s="17">
        <f>SUMIF(atleti!$D$248:$D$257,$C86,atleti!H$248:H$257)</f>
        <v>15</v>
      </c>
      <c r="G86" s="17">
        <f>SUMIF(atleti!$D$248:$D$257,$C86,atleti!J$248:J$257)</f>
        <v>60</v>
      </c>
      <c r="H86" s="17">
        <f>SUMIF(atleti!$D$248:$D$257,$C86,atleti!K$248:K$257)</f>
        <v>0</v>
      </c>
      <c r="I86" s="17">
        <f>SUMIF(atleti!$D$248:$D$257,$C86,atleti!M$248:M$257)</f>
        <v>0</v>
      </c>
      <c r="J86" s="17">
        <f>SUMIF(atleti!$D$248:$D$257,$C86,atleti!P$248:P$257)</f>
        <v>0</v>
      </c>
      <c r="K86" s="17">
        <f>SUMIF(atleti!$D$248:$D$257,$C86,atleti!Q$248:Q$257)</f>
        <v>0</v>
      </c>
      <c r="L86" s="19">
        <f>+E86+F86+G86+H86+I86+J86+K86</f>
        <v>87</v>
      </c>
      <c r="M86" s="52"/>
    </row>
    <row r="87" spans="1:13">
      <c r="A87" s="19">
        <v>3</v>
      </c>
      <c r="B87" s="41" t="s">
        <v>122</v>
      </c>
      <c r="C87" s="19">
        <v>2695</v>
      </c>
      <c r="D87" s="19" t="s">
        <v>10</v>
      </c>
      <c r="E87" s="17">
        <f>SUMIF(atleti!$D$248:$D$257,$C87,atleti!F$248:F$257)</f>
        <v>0</v>
      </c>
      <c r="F87" s="17">
        <f>SUMIF(atleti!$D$248:$D$257,$C87,atleti!H$248:H$257)</f>
        <v>16</v>
      </c>
      <c r="G87" s="17">
        <f>SUMIF(atleti!$D$248:$D$257,$C87,atleti!J$248:J$257)</f>
        <v>0</v>
      </c>
      <c r="H87" s="17">
        <f>SUMIF(atleti!$D$248:$D$257,$C87,atleti!K$248:K$257)</f>
        <v>0</v>
      </c>
      <c r="I87" s="17">
        <f>SUMIF(atleti!$D$248:$D$257,$C87,atleti!M$248:M$257)</f>
        <v>0</v>
      </c>
      <c r="J87" s="17">
        <f>SUMIF(atleti!$D$248:$D$257,$C87,atleti!P$248:P$257)</f>
        <v>0</v>
      </c>
      <c r="K87" s="17">
        <f>SUMIF(atleti!$D$248:$D$257,$C87,atleti!Q$248:Q$257)</f>
        <v>0</v>
      </c>
      <c r="L87" s="19">
        <f>+E87+F87+G87+H87+I87+J87+K87</f>
        <v>16</v>
      </c>
      <c r="M87" s="52"/>
    </row>
    <row r="88" spans="1:13" ht="12.95" customHeight="1">
      <c r="A88" s="19">
        <v>4</v>
      </c>
      <c r="B88" s="41" t="s">
        <v>44</v>
      </c>
      <c r="C88" s="17">
        <v>3193</v>
      </c>
      <c r="D88" s="19" t="s">
        <v>9</v>
      </c>
      <c r="E88" s="17">
        <f>SUMIF(atleti!$D$248:$D$257,$C88,atleti!F$248:F$257)</f>
        <v>8</v>
      </c>
      <c r="F88" s="17">
        <f>SUMIF(atleti!$D$248:$D$257,$C88,atleti!H$248:H$257)</f>
        <v>0</v>
      </c>
      <c r="G88" s="17">
        <f>SUMIF(atleti!$D$248:$D$257,$C88,atleti!J$248:J$257)</f>
        <v>6</v>
      </c>
      <c r="H88" s="17">
        <f>SUMIF(atleti!$D$248:$D$257,$C88,atleti!K$248:K$257)</f>
        <v>0</v>
      </c>
      <c r="I88" s="17">
        <f>SUMIF(atleti!$D$248:$D$257,$C88,atleti!M$248:M$257)</f>
        <v>0</v>
      </c>
      <c r="J88" s="17">
        <f>SUMIF(atleti!$D$248:$D$257,$C88,atleti!P$248:P$257)</f>
        <v>0</v>
      </c>
      <c r="K88" s="17">
        <f>SUMIF(atleti!$D$248:$D$257,$C88,atleti!Q$248:Q$257)</f>
        <v>0</v>
      </c>
      <c r="L88" s="19">
        <f>+E88+F88+G88+H88+I88+J88+K88</f>
        <v>14</v>
      </c>
      <c r="M88" s="52"/>
    </row>
    <row r="89" spans="1:13" ht="12.95" customHeight="1">
      <c r="A89" s="19">
        <v>5</v>
      </c>
      <c r="B89" s="39" t="s">
        <v>33</v>
      </c>
      <c r="C89" s="40">
        <v>665</v>
      </c>
      <c r="D89" s="19" t="s">
        <v>9</v>
      </c>
      <c r="E89" s="17">
        <f>SUMIF(atleti!$D$248:$D$257,$C89,atleti!F$248:F$257)</f>
        <v>0</v>
      </c>
      <c r="F89" s="17">
        <f>SUMIF(atleti!$D$248:$D$257,$C89,atleti!H$248:H$257)</f>
        <v>0</v>
      </c>
      <c r="G89" s="17">
        <f>SUMIF(atleti!$D$248:$D$257,$C89,atleti!J$248:J$257)</f>
        <v>2</v>
      </c>
      <c r="H89" s="17">
        <f>SUMIF(atleti!$D$248:$D$257,$C89,atleti!K$248:K$257)</f>
        <v>0</v>
      </c>
      <c r="I89" s="17">
        <f>SUMIF(atleti!$D$248:$D$257,$C89,atleti!M$248:M$257)</f>
        <v>0</v>
      </c>
      <c r="J89" s="17">
        <f>SUMIF(atleti!$D$248:$D$257,$C89,atleti!P$248:P$257)</f>
        <v>0</v>
      </c>
      <c r="K89" s="17">
        <f>SUMIF(atleti!$D$248:$D$257,$C89,atleti!Q$248:Q$257)</f>
        <v>0</v>
      </c>
      <c r="L89" s="19">
        <f>+E89+F89+G89+H89+I89+J89+K89</f>
        <v>2</v>
      </c>
      <c r="M89" s="54"/>
    </row>
    <row r="90" spans="1:13">
      <c r="A90" s="60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2"/>
    </row>
    <row r="91" spans="1:13" ht="18">
      <c r="A91" s="63" t="s">
        <v>73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5"/>
    </row>
    <row r="92" spans="1:13" ht="12.95" customHeight="1">
      <c r="A92" s="5"/>
      <c r="B92" s="6" t="s">
        <v>15</v>
      </c>
      <c r="C92" s="7" t="s">
        <v>58</v>
      </c>
      <c r="D92" s="7" t="s">
        <v>0</v>
      </c>
      <c r="E92" s="8">
        <v>1</v>
      </c>
      <c r="F92" s="7">
        <v>2</v>
      </c>
      <c r="G92" s="7">
        <v>3</v>
      </c>
      <c r="H92" s="7">
        <v>4</v>
      </c>
      <c r="I92" s="7">
        <v>5</v>
      </c>
      <c r="J92" s="7">
        <v>6</v>
      </c>
      <c r="K92" s="7" t="s">
        <v>12</v>
      </c>
      <c r="L92" s="9" t="s">
        <v>13</v>
      </c>
    </row>
    <row r="93" spans="1:13">
      <c r="A93" s="19">
        <v>1</v>
      </c>
      <c r="B93" s="39" t="s">
        <v>74</v>
      </c>
      <c r="C93" s="40">
        <v>437</v>
      </c>
      <c r="D93" s="19" t="s">
        <v>8</v>
      </c>
      <c r="E93" s="17">
        <f>SUMIF(atleti!$D$261:$D$269,$C93,atleti!F$261:F$269)</f>
        <v>19</v>
      </c>
      <c r="F93" s="17">
        <f>SUMIF(atleti!$D$261:$D$269,$C93,atleti!H$261:H$269)</f>
        <v>36</v>
      </c>
      <c r="G93" s="17">
        <f>SUMIF(atleti!$D$261:$D$269,$C93,atleti!J$261:J$269)</f>
        <v>64</v>
      </c>
      <c r="H93" s="17">
        <f>SUMIF(atleti!$D$261:$D$269,$C93,atleti!K$261:K$269)</f>
        <v>0</v>
      </c>
      <c r="I93" s="17">
        <f>SUMIF(atleti!$D$261:$D$269,$C93,atleti!M$261:M$269)</f>
        <v>0</v>
      </c>
      <c r="J93" s="17">
        <f>SUMIF(atleti!$D$261:$D$269,$C93,atleti!P$261:P$269)</f>
        <v>0</v>
      </c>
      <c r="K93" s="17">
        <f>SUMIF(atleti!$D$261:$D$269,$C93,atleti!Q$261:Q$269)</f>
        <v>15</v>
      </c>
      <c r="L93" s="46">
        <f>+E93+F93+G93+H93+I93+J93+K93</f>
        <v>134</v>
      </c>
    </row>
    <row r="94" spans="1:13">
      <c r="A94" s="19">
        <v>2</v>
      </c>
      <c r="B94" s="39" t="s">
        <v>30</v>
      </c>
      <c r="C94" s="40">
        <v>550</v>
      </c>
      <c r="D94" s="19" t="s">
        <v>9</v>
      </c>
      <c r="E94" s="17">
        <f>SUMIF(atleti!$D$261:$D$269,$C94,atleti!F$261:F$269)</f>
        <v>32</v>
      </c>
      <c r="F94" s="17">
        <f>SUMIF(atleti!$D$261:$D$269,$C94,atleti!H$261:H$269)</f>
        <v>20</v>
      </c>
      <c r="G94" s="17">
        <f>SUMIF(atleti!$D$261:$D$269,$C94,atleti!J$261:J$269)</f>
        <v>32</v>
      </c>
      <c r="H94" s="17">
        <f>SUMIF(atleti!$D$261:$D$269,$C94,atleti!K$261:K$269)</f>
        <v>0</v>
      </c>
      <c r="I94" s="17">
        <f>SUMIF(atleti!$D$261:$D$269,$C94,atleti!M$261:M$269)</f>
        <v>0</v>
      </c>
      <c r="J94" s="17">
        <f>SUMIF(atleti!$D$261:$D$269,$C94,atleti!P$261:P$269)</f>
        <v>0</v>
      </c>
      <c r="K94" s="17">
        <f>SUMIF(atleti!$D$261:$D$269,$C94,atleti!Q$261:Q$269)</f>
        <v>6</v>
      </c>
      <c r="L94" s="19">
        <f>+E94+F94+G94+H94+I94+J94+K94</f>
        <v>90</v>
      </c>
    </row>
    <row r="95" spans="1:13">
      <c r="A95" s="19">
        <v>3</v>
      </c>
      <c r="B95" s="41" t="s">
        <v>44</v>
      </c>
      <c r="C95" s="19">
        <v>3193</v>
      </c>
      <c r="D95" s="19" t="s">
        <v>9</v>
      </c>
      <c r="E95" s="17">
        <f>SUMIF(atleti!$D$261:$D$269,$C95,atleti!F$261:F$269)</f>
        <v>15</v>
      </c>
      <c r="F95" s="17">
        <f>SUMIF(atleti!$D$261:$D$269,$C95,atleti!H$261:H$269)</f>
        <v>0</v>
      </c>
      <c r="G95" s="17">
        <f>SUMIF(atleti!$D$261:$D$269,$C95,atleti!J$261:J$269)</f>
        <v>16</v>
      </c>
      <c r="H95" s="17">
        <f>SUMIF(atleti!$D$261:$D$269,$C95,atleti!K$261:K$269)</f>
        <v>0</v>
      </c>
      <c r="I95" s="17">
        <f>SUMIF(atleti!$D$261:$D$269,$C95,atleti!M$261:M$269)</f>
        <v>0</v>
      </c>
      <c r="J95" s="17">
        <f>SUMIF(atleti!$D$261:$D$269,$C95,atleti!P$261:P$269)</f>
        <v>0</v>
      </c>
      <c r="K95" s="17">
        <f>SUMIF(atleti!$D$261:$D$269,$C95,atleti!Q$261:Q$269)</f>
        <v>0</v>
      </c>
      <c r="L95" s="19">
        <f>+E95+F95+G95+H95+I95+J95+K95</f>
        <v>31</v>
      </c>
    </row>
    <row r="96" spans="1:13">
      <c r="A96" s="19">
        <v>4</v>
      </c>
      <c r="B96" s="39" t="s">
        <v>128</v>
      </c>
      <c r="C96" s="40">
        <v>2104</v>
      </c>
      <c r="D96" s="19" t="s">
        <v>8</v>
      </c>
      <c r="E96" s="17">
        <f>SUMIF(atleti!$D$261:$D$269,$C96,atleti!F$261:F$269)</f>
        <v>0</v>
      </c>
      <c r="F96" s="17">
        <f>SUMIF(atleti!$D$261:$D$269,$C96,atleti!H$261:H$269)</f>
        <v>16</v>
      </c>
      <c r="G96" s="17">
        <f>SUMIF(atleti!$D$261:$D$269,$C96,atleti!J$261:J$269)</f>
        <v>12</v>
      </c>
      <c r="H96" s="17">
        <f>SUMIF(atleti!$D$261:$D$269,$C96,atleti!K$261:K$269)</f>
        <v>0</v>
      </c>
      <c r="I96" s="17">
        <f>SUMIF(atleti!$D$261:$D$269,$C96,atleti!M$261:M$269)</f>
        <v>0</v>
      </c>
      <c r="J96" s="17">
        <f>SUMIF(atleti!$D$261:$D$269,$C96,atleti!P$261:P$269)</f>
        <v>0</v>
      </c>
      <c r="K96" s="17">
        <f>SUMIF(atleti!$D$261:$D$269,$C96,atleti!Q$261:Q$269)</f>
        <v>0</v>
      </c>
      <c r="L96" s="19">
        <f>+E96+F96+G96+H96+I96+J96+K96</f>
        <v>28</v>
      </c>
    </row>
    <row r="97" spans="1:12">
      <c r="A97" s="19">
        <v>5</v>
      </c>
      <c r="B97" s="39" t="s">
        <v>152</v>
      </c>
      <c r="C97" s="40">
        <v>815</v>
      </c>
      <c r="D97" s="19" t="s">
        <v>39</v>
      </c>
      <c r="E97" s="17">
        <f>SUMIF(atleti!$D$261:$D$269,$C97,atleti!F$261:F$269)</f>
        <v>1</v>
      </c>
      <c r="F97" s="17">
        <f>SUMIF(atleti!$D$261:$D$269,$C97,atleti!H$261:H$269)</f>
        <v>0</v>
      </c>
      <c r="G97" s="17">
        <f>SUMIF(atleti!$D$261:$D$269,$C97,atleti!J$261:J$269)</f>
        <v>0</v>
      </c>
      <c r="H97" s="17">
        <f>SUMIF(atleti!$D$261:$D$269,$C97,atleti!K$261:K$269)</f>
        <v>0</v>
      </c>
      <c r="I97" s="17">
        <f>SUMIF(atleti!$D$261:$D$269,$C97,atleti!M$261:M$269)</f>
        <v>0</v>
      </c>
      <c r="J97" s="17">
        <f>SUMIF(atleti!$D$261:$D$269,$C97,atleti!P$261:P$269)</f>
        <v>0</v>
      </c>
      <c r="K97" s="17">
        <f>SUMIF(atleti!$D$261:$D$269,$C97,atleti!Q$261:Q$269)</f>
        <v>0</v>
      </c>
      <c r="L97" s="19">
        <f>+E97+F97+G97+H97+I97+J97+K97</f>
        <v>1</v>
      </c>
    </row>
    <row r="98" spans="1:12">
      <c r="A98" s="60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2"/>
    </row>
    <row r="99" spans="1:12" ht="18">
      <c r="A99" s="63" t="s">
        <v>24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5"/>
    </row>
    <row r="100" spans="1:12" ht="12.95" customHeight="1">
      <c r="A100" s="5"/>
      <c r="B100" s="6" t="s">
        <v>15</v>
      </c>
      <c r="C100" s="7" t="s">
        <v>58</v>
      </c>
      <c r="D100" s="7" t="s">
        <v>0</v>
      </c>
      <c r="E100" s="8">
        <v>1</v>
      </c>
      <c r="F100" s="7">
        <v>2</v>
      </c>
      <c r="G100" s="7">
        <v>3</v>
      </c>
      <c r="H100" s="7">
        <v>4</v>
      </c>
      <c r="I100" s="7">
        <v>5</v>
      </c>
      <c r="J100" s="7">
        <v>6</v>
      </c>
      <c r="K100" s="7" t="s">
        <v>12</v>
      </c>
      <c r="L100" s="9" t="s">
        <v>13</v>
      </c>
    </row>
    <row r="101" spans="1:12">
      <c r="A101" s="19">
        <v>1</v>
      </c>
      <c r="B101" s="39" t="s">
        <v>37</v>
      </c>
      <c r="C101" s="40">
        <v>101</v>
      </c>
      <c r="D101" s="19" t="s">
        <v>7</v>
      </c>
      <c r="E101" s="17">
        <f>SUMIF(atleti!$D$273:$D$281,$C101,atleti!F$273:F$281)</f>
        <v>20</v>
      </c>
      <c r="F101" s="17">
        <f>SUMIF(atleti!$D$273:$D$281,$C101,atleti!H$273:H$281)</f>
        <v>20</v>
      </c>
      <c r="G101" s="17">
        <f>SUMIF(atleti!$D$273:$D$281,$C101,atleti!J$273:J$281)</f>
        <v>40</v>
      </c>
      <c r="H101" s="17">
        <f>SUMIF(atleti!$D$273:$D$281,$C101,atleti!K$273:K$281)</f>
        <v>0</v>
      </c>
      <c r="I101" s="17">
        <f>SUMIF(atleti!$D$273:$D$281,$C101,atleti!M$273:M$281)</f>
        <v>0</v>
      </c>
      <c r="J101" s="17">
        <f>SUMIF(atleti!$D$273:$D$281,$C101,atleti!P$273:P$281)</f>
        <v>0</v>
      </c>
      <c r="K101" s="17">
        <f>SUMIF(atleti!$D$273:$D$281,$C101,atleti!Q$273:Q$281)</f>
        <v>0</v>
      </c>
      <c r="L101" s="46">
        <f t="shared" ref="L101:L108" si="4">+E101+F101+G101+H101+I101+J101+K101</f>
        <v>80</v>
      </c>
    </row>
    <row r="102" spans="1:12">
      <c r="A102" s="19">
        <v>2</v>
      </c>
      <c r="B102" s="39" t="s">
        <v>30</v>
      </c>
      <c r="C102" s="40">
        <v>550</v>
      </c>
      <c r="D102" s="19" t="s">
        <v>9</v>
      </c>
      <c r="E102" s="17">
        <f>SUMIF(atleti!$D$273:$D$281,$C102,atleti!F$273:F$281)</f>
        <v>32</v>
      </c>
      <c r="F102" s="17">
        <f>SUMIF(atleti!$D$273:$D$281,$C102,atleti!H$273:H$281)</f>
        <v>20</v>
      </c>
      <c r="G102" s="17">
        <f>SUMIF(atleti!$D$273:$D$281,$C102,atleti!J$273:J$281)</f>
        <v>12</v>
      </c>
      <c r="H102" s="17">
        <f>SUMIF(atleti!$D$273:$D$281,$C102,atleti!K$273:K$281)</f>
        <v>0</v>
      </c>
      <c r="I102" s="17">
        <f>SUMIF(atleti!$D$273:$D$281,$C102,atleti!M$273:M$281)</f>
        <v>0</v>
      </c>
      <c r="J102" s="17">
        <f>SUMIF(atleti!$D$273:$D$281,$C102,atleti!P$273:P$281)</f>
        <v>0</v>
      </c>
      <c r="K102" s="17">
        <f>SUMIF(atleti!$D$273:$D$281,$C102,atleti!Q$273:Q$281)</f>
        <v>9</v>
      </c>
      <c r="L102" s="19">
        <f t="shared" si="4"/>
        <v>73</v>
      </c>
    </row>
    <row r="103" spans="1:12">
      <c r="A103" s="19">
        <v>3</v>
      </c>
      <c r="B103" s="41" t="s">
        <v>180</v>
      </c>
      <c r="C103" s="19">
        <v>737</v>
      </c>
      <c r="D103" s="19" t="s">
        <v>8</v>
      </c>
      <c r="E103" s="17">
        <f>SUMIF(atleti!$D$273:$D$281,$C103,atleti!F$273:F$281)</f>
        <v>16</v>
      </c>
      <c r="F103" s="17">
        <f>SUMIF(atleti!$D$273:$D$281,$C103,atleti!H$273:H$281)</f>
        <v>16</v>
      </c>
      <c r="G103" s="17">
        <f>SUMIF(atleti!$D$273:$D$281,$C103,atleti!J$273:J$281)</f>
        <v>16</v>
      </c>
      <c r="H103" s="17">
        <f>SUMIF(atleti!$D$273:$D$281,$C103,atleti!K$273:K$281)</f>
        <v>0</v>
      </c>
      <c r="I103" s="17">
        <f>SUMIF(atleti!$D$273:$D$281,$C103,atleti!M$273:M$281)</f>
        <v>0</v>
      </c>
      <c r="J103" s="17">
        <f>SUMIF(atleti!$D$273:$D$281,$C103,atleti!P$273:P$281)</f>
        <v>0</v>
      </c>
      <c r="K103" s="17">
        <f>SUMIF(atleti!$D$273:$D$281,$C103,atleti!Q$273:Q$281)</f>
        <v>0</v>
      </c>
      <c r="L103" s="19">
        <f t="shared" si="4"/>
        <v>48</v>
      </c>
    </row>
    <row r="104" spans="1:12">
      <c r="A104" s="19">
        <v>4</v>
      </c>
      <c r="B104" s="39" t="s">
        <v>36</v>
      </c>
      <c r="C104" s="40">
        <v>955</v>
      </c>
      <c r="D104" s="19" t="s">
        <v>8</v>
      </c>
      <c r="E104" s="17">
        <f>SUMIF(atleti!$D$273:$D$281,$C104,atleti!F$273:F$281)</f>
        <v>6</v>
      </c>
      <c r="F104" s="17">
        <f>SUMIF(atleti!$D$273:$D$281,$C104,atleti!H$273:H$281)</f>
        <v>12</v>
      </c>
      <c r="G104" s="17">
        <f>SUMIF(atleti!$D$273:$D$281,$C104,atleti!J$273:J$281)</f>
        <v>24</v>
      </c>
      <c r="H104" s="17">
        <f>SUMIF(atleti!$D$273:$D$281,$C104,atleti!K$273:K$281)</f>
        <v>0</v>
      </c>
      <c r="I104" s="17">
        <f>SUMIF(atleti!$D$273:$D$281,$C104,atleti!M$273:M$281)</f>
        <v>0</v>
      </c>
      <c r="J104" s="17">
        <f>SUMIF(atleti!$D$273:$D$281,$C104,atleti!P$273:P$281)</f>
        <v>0</v>
      </c>
      <c r="K104" s="17">
        <f>SUMIF(atleti!$D$273:$D$281,$C104,atleti!Q$273:Q$281)</f>
        <v>0</v>
      </c>
      <c r="L104" s="19">
        <f t="shared" si="4"/>
        <v>42</v>
      </c>
    </row>
    <row r="105" spans="1:12">
      <c r="A105" s="19">
        <v>5</v>
      </c>
      <c r="B105" s="39" t="s">
        <v>152</v>
      </c>
      <c r="C105" s="40">
        <v>815</v>
      </c>
      <c r="D105" s="19" t="s">
        <v>39</v>
      </c>
      <c r="E105" s="17">
        <f>SUMIF(atleti!$D$273:$D$281,$C105,atleti!F$273:F$281)</f>
        <v>8</v>
      </c>
      <c r="F105" s="17">
        <f>SUMIF(atleti!$D$273:$D$281,$C105,atleti!H$273:H$281)</f>
        <v>0</v>
      </c>
      <c r="G105" s="17">
        <f>SUMIF(atleti!$D$273:$D$281,$C105,atleti!J$273:J$281)</f>
        <v>32</v>
      </c>
      <c r="H105" s="17">
        <f>SUMIF(atleti!$D$273:$D$281,$C105,atleti!K$273:K$281)</f>
        <v>0</v>
      </c>
      <c r="I105" s="17">
        <f>SUMIF(atleti!$D$273:$D$281,$C105,atleti!M$273:M$281)</f>
        <v>0</v>
      </c>
      <c r="J105" s="17">
        <f>SUMIF(atleti!$D$273:$D$281,$C105,atleti!P$273:P$281)</f>
        <v>0</v>
      </c>
      <c r="K105" s="17">
        <f>SUMIF(atleti!$D$273:$D$281,$C105,atleti!Q$273:Q$281)</f>
        <v>0</v>
      </c>
      <c r="L105" s="19">
        <f t="shared" si="4"/>
        <v>40</v>
      </c>
    </row>
    <row r="106" spans="1:12">
      <c r="A106" s="19">
        <v>6</v>
      </c>
      <c r="B106" s="41" t="s">
        <v>44</v>
      </c>
      <c r="C106" s="19">
        <v>3193</v>
      </c>
      <c r="D106" s="19" t="s">
        <v>9</v>
      </c>
      <c r="E106" s="17">
        <f>SUMIF(atleti!$D$273:$D$281,$C106,atleti!F$273:F$281)</f>
        <v>16</v>
      </c>
      <c r="F106" s="17">
        <f>SUMIF(atleti!$D$273:$D$281,$C106,atleti!H$273:H$281)</f>
        <v>0</v>
      </c>
      <c r="G106" s="17">
        <f>SUMIF(atleti!$D$273:$D$281,$C106,atleti!J$273:J$281)</f>
        <v>0</v>
      </c>
      <c r="H106" s="17">
        <f>SUMIF(atleti!$D$273:$D$281,$C106,atleti!K$273:K$281)</f>
        <v>0</v>
      </c>
      <c r="I106" s="17">
        <f>SUMIF(atleti!$D$273:$D$281,$C106,atleti!M$273:M$281)</f>
        <v>0</v>
      </c>
      <c r="J106" s="17">
        <f>SUMIF(atleti!$D$273:$D$281,$C106,atleti!P$273:P$281)</f>
        <v>0</v>
      </c>
      <c r="K106" s="17">
        <f>SUMIF(atleti!$D$273:$D$281,$C106,atleti!Q$273:Q$281)</f>
        <v>6</v>
      </c>
      <c r="L106" s="19">
        <f t="shared" si="4"/>
        <v>22</v>
      </c>
    </row>
    <row r="107" spans="1:12">
      <c r="A107" s="19">
        <v>7</v>
      </c>
      <c r="B107" s="39" t="s">
        <v>32</v>
      </c>
      <c r="C107" s="40">
        <v>376</v>
      </c>
      <c r="D107" s="19" t="s">
        <v>7</v>
      </c>
      <c r="E107" s="17">
        <f>SUMIF(atleti!$D$273:$D$281,$C107,atleti!F$273:F$281)</f>
        <v>12</v>
      </c>
      <c r="F107" s="17">
        <f>SUMIF(atleti!$D$273:$D$281,$C107,atleti!H$273:H$281)</f>
        <v>0</v>
      </c>
      <c r="G107" s="17">
        <f>SUMIF(atleti!$D$273:$D$281,$C107,atleti!J$273:J$281)</f>
        <v>0</v>
      </c>
      <c r="H107" s="17">
        <f>SUMIF(atleti!$D$273:$D$281,$C107,atleti!K$273:K$281)</f>
        <v>0</v>
      </c>
      <c r="I107" s="17">
        <f>SUMIF(atleti!$D$273:$D$281,$C107,atleti!M$273:M$281)</f>
        <v>0</v>
      </c>
      <c r="J107" s="17">
        <f>SUMIF(atleti!$D$273:$D$281,$C107,atleti!P$273:P$281)</f>
        <v>0</v>
      </c>
      <c r="K107" s="17">
        <f>SUMIF(atleti!$D$273:$D$281,$C107,atleti!Q$273:Q$281)</f>
        <v>0</v>
      </c>
      <c r="L107" s="19">
        <f t="shared" si="4"/>
        <v>12</v>
      </c>
    </row>
    <row r="108" spans="1:12">
      <c r="A108" s="19">
        <v>8</v>
      </c>
      <c r="B108" s="41" t="s">
        <v>122</v>
      </c>
      <c r="C108" s="19">
        <v>2695</v>
      </c>
      <c r="D108" s="19" t="s">
        <v>10</v>
      </c>
      <c r="E108" s="17">
        <f>SUMIF(atleti!$D$273:$D$281,$C108,atleti!F$273:F$281)</f>
        <v>8</v>
      </c>
      <c r="F108" s="17">
        <f>SUMIF(atleti!$D$273:$D$281,$C108,atleti!H$273:H$281)</f>
        <v>0</v>
      </c>
      <c r="G108" s="17">
        <f>SUMIF(atleti!$D$273:$D$281,$C108,atleti!J$273:J$281)</f>
        <v>0</v>
      </c>
      <c r="H108" s="17">
        <f>SUMIF(atleti!$D$273:$D$281,$C108,atleti!K$273:K$281)</f>
        <v>0</v>
      </c>
      <c r="I108" s="17">
        <f>SUMIF(atleti!$D$273:$D$281,$C108,atleti!M$273:M$281)</f>
        <v>0</v>
      </c>
      <c r="J108" s="17">
        <f>SUMIF(atleti!$D$273:$D$281,$C108,atleti!P$273:P$281)</f>
        <v>0</v>
      </c>
      <c r="K108" s="17">
        <f>SUMIF(atleti!$D$273:$D$281,$C108,atleti!Q$273:Q$281)</f>
        <v>0</v>
      </c>
      <c r="L108" s="19">
        <f t="shared" si="4"/>
        <v>8</v>
      </c>
    </row>
    <row r="109" spans="1:12">
      <c r="A109" s="6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2"/>
    </row>
    <row r="110" spans="1:12" ht="18">
      <c r="A110" s="63" t="s">
        <v>25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5"/>
    </row>
    <row r="111" spans="1:12" ht="12.95" customHeight="1">
      <c r="A111" s="5"/>
      <c r="B111" s="6" t="s">
        <v>15</v>
      </c>
      <c r="C111" s="7" t="s">
        <v>58</v>
      </c>
      <c r="D111" s="7" t="s">
        <v>0</v>
      </c>
      <c r="E111" s="8">
        <v>1</v>
      </c>
      <c r="F111" s="7">
        <v>2</v>
      </c>
      <c r="G111" s="7">
        <v>3</v>
      </c>
      <c r="H111" s="7">
        <v>4</v>
      </c>
      <c r="I111" s="7">
        <v>5</v>
      </c>
      <c r="J111" s="7">
        <v>6</v>
      </c>
      <c r="K111" s="7" t="s">
        <v>12</v>
      </c>
      <c r="L111" s="9" t="s">
        <v>13</v>
      </c>
    </row>
    <row r="112" spans="1:12">
      <c r="A112" s="19">
        <v>1</v>
      </c>
      <c r="B112" s="39" t="s">
        <v>30</v>
      </c>
      <c r="C112" s="40">
        <v>550</v>
      </c>
      <c r="D112" s="19" t="s">
        <v>9</v>
      </c>
      <c r="E112" s="17">
        <f>SUMIF(atleti!$D$285:$D$295,$C112,atleti!F$285:F$295)</f>
        <v>32</v>
      </c>
      <c r="F112" s="17">
        <f>SUMIF(atleti!$D$285:$D$295,$C112,atleti!H$285:H$295)</f>
        <v>36</v>
      </c>
      <c r="G112" s="17">
        <f>SUMIF(atleti!$D$285:$D$295,$C112,atleti!J$285:J$295)</f>
        <v>56</v>
      </c>
      <c r="H112" s="17">
        <f>SUMIF(atleti!$D$285:$D$295,$C112,atleti!K$285:K$295)</f>
        <v>0</v>
      </c>
      <c r="I112" s="17">
        <f>SUMIF(atleti!$D$285:$D$295,$C112,atleti!M$285:M$295)</f>
        <v>0</v>
      </c>
      <c r="J112" s="17">
        <f>SUMIF(atleti!$D$285:$D$295,$C112,atleti!P$285:P$295)</f>
        <v>0</v>
      </c>
      <c r="K112" s="17">
        <f>SUMIF(atleti!$D$285:$D$295,$C112,atleti!Q$285:Q$295)</f>
        <v>9</v>
      </c>
      <c r="L112" s="46">
        <f t="shared" ref="L112:L118" si="5">+E112+F112+G112+H112+I112+J112+K112</f>
        <v>133</v>
      </c>
    </row>
    <row r="113" spans="1:12">
      <c r="A113" s="19">
        <v>2</v>
      </c>
      <c r="B113" s="39" t="s">
        <v>36</v>
      </c>
      <c r="C113" s="40">
        <v>955</v>
      </c>
      <c r="D113" s="19" t="s">
        <v>8</v>
      </c>
      <c r="E113" s="17">
        <f>SUMIF(atleti!$D$285:$D$295,$C113,atleti!F$285:F$295)</f>
        <v>31</v>
      </c>
      <c r="F113" s="17">
        <f>SUMIF(atleti!$D$285:$D$295,$C113,atleti!H$285:H$295)</f>
        <v>31</v>
      </c>
      <c r="G113" s="17">
        <f>SUMIF(atleti!$D$285:$D$295,$C113,atleti!J$285:J$295)</f>
        <v>46</v>
      </c>
      <c r="H113" s="17">
        <f>SUMIF(atleti!$D$285:$D$295,$C113,atleti!K$285:K$295)</f>
        <v>0</v>
      </c>
      <c r="I113" s="17">
        <f>SUMIF(atleti!$D$285:$D$295,$C113,atleti!M$285:M$295)</f>
        <v>0</v>
      </c>
      <c r="J113" s="17">
        <f>SUMIF(atleti!$D$285:$D$295,$C113,atleti!P$285:P$295)</f>
        <v>0</v>
      </c>
      <c r="K113" s="17">
        <f>SUMIF(atleti!$D$285:$D$295,$C113,atleti!Q$285:Q$295)</f>
        <v>6</v>
      </c>
      <c r="L113" s="19">
        <f t="shared" si="5"/>
        <v>114</v>
      </c>
    </row>
    <row r="114" spans="1:12">
      <c r="A114" s="19">
        <v>3</v>
      </c>
      <c r="B114" s="39" t="s">
        <v>37</v>
      </c>
      <c r="C114" s="40">
        <v>101</v>
      </c>
      <c r="D114" s="19" t="s">
        <v>7</v>
      </c>
      <c r="E114" s="17">
        <f>SUMIF(atleti!$D$285:$D$295,$C114,atleti!F$285:F$295)</f>
        <v>20</v>
      </c>
      <c r="F114" s="17">
        <f>SUMIF(atleti!$D$285:$D$295,$C114,atleti!H$285:H$295)</f>
        <v>20</v>
      </c>
      <c r="G114" s="17">
        <f>SUMIF(atleti!$D$285:$D$295,$C114,atleti!J$285:J$295)</f>
        <v>40</v>
      </c>
      <c r="H114" s="17">
        <f>SUMIF(atleti!$D$285:$D$295,$C114,atleti!K$285:K$295)</f>
        <v>0</v>
      </c>
      <c r="I114" s="17">
        <f>SUMIF(atleti!$D$285:$D$295,$C114,atleti!M$285:M$295)</f>
        <v>0</v>
      </c>
      <c r="J114" s="17">
        <f>SUMIF(atleti!$D$285:$D$295,$C114,atleti!P$285:P$295)</f>
        <v>0</v>
      </c>
      <c r="K114" s="17">
        <f>SUMIF(atleti!$D$285:$D$295,$C114,atleti!Q$285:Q$295)</f>
        <v>3</v>
      </c>
      <c r="L114" s="19">
        <f t="shared" si="5"/>
        <v>83</v>
      </c>
    </row>
    <row r="115" spans="1:12">
      <c r="A115" s="19">
        <v>4</v>
      </c>
      <c r="B115" s="41" t="s">
        <v>180</v>
      </c>
      <c r="C115" s="19">
        <v>737</v>
      </c>
      <c r="D115" s="19" t="s">
        <v>8</v>
      </c>
      <c r="E115" s="17">
        <f>SUMIF(atleti!$D$285:$D$295,$C115,atleti!F$285:F$295)</f>
        <v>16</v>
      </c>
      <c r="F115" s="17">
        <f>SUMIF(atleti!$D$285:$D$295,$C115,atleti!H$285:H$295)</f>
        <v>12</v>
      </c>
      <c r="G115" s="17">
        <f>SUMIF(atleti!$D$285:$D$295,$C115,atleti!J$285:J$295)</f>
        <v>16</v>
      </c>
      <c r="H115" s="17">
        <f>SUMIF(atleti!$D$285:$D$295,$C115,atleti!K$285:K$295)</f>
        <v>0</v>
      </c>
      <c r="I115" s="17">
        <f>SUMIF(atleti!$D$285:$D$295,$C115,atleti!M$285:M$295)</f>
        <v>0</v>
      </c>
      <c r="J115" s="17">
        <f>SUMIF(atleti!$D$285:$D$295,$C115,atleti!P$285:P$295)</f>
        <v>0</v>
      </c>
      <c r="K115" s="17">
        <f>SUMIF(atleti!$D$285:$D$295,$C115,atleti!Q$285:Q$295)</f>
        <v>3</v>
      </c>
      <c r="L115" s="19">
        <f t="shared" si="5"/>
        <v>47</v>
      </c>
    </row>
    <row r="116" spans="1:12">
      <c r="A116" s="19">
        <v>5</v>
      </c>
      <c r="B116" s="41" t="s">
        <v>122</v>
      </c>
      <c r="C116" s="19">
        <v>2695</v>
      </c>
      <c r="D116" s="19" t="s">
        <v>10</v>
      </c>
      <c r="E116" s="17">
        <f>SUMIF(atleti!$D$285:$D$295,$C116,atleti!F$285:F$295)</f>
        <v>20</v>
      </c>
      <c r="F116" s="17">
        <f>SUMIF(atleti!$D$285:$D$295,$C116,atleti!H$285:H$295)</f>
        <v>1</v>
      </c>
      <c r="G116" s="17">
        <f>SUMIF(atleti!$D$285:$D$295,$C116,atleti!J$285:J$295)</f>
        <v>2</v>
      </c>
      <c r="H116" s="17">
        <f>SUMIF(atleti!$D$285:$D$295,$C116,atleti!K$285:K$295)</f>
        <v>0</v>
      </c>
      <c r="I116" s="17">
        <f>SUMIF(atleti!$D$285:$D$295,$C116,atleti!M$285:M$295)</f>
        <v>0</v>
      </c>
      <c r="J116" s="17">
        <f>SUMIF(atleti!$D$285:$D$295,$C116,atleti!P$285:P$295)</f>
        <v>0</v>
      </c>
      <c r="K116" s="17">
        <f>SUMIF(atleti!$D$285:$D$295,$C116,atleti!Q$285:Q$295)</f>
        <v>0</v>
      </c>
      <c r="L116" s="19">
        <f t="shared" si="5"/>
        <v>23</v>
      </c>
    </row>
    <row r="117" spans="1:12">
      <c r="A117" s="19">
        <v>6</v>
      </c>
      <c r="B117" s="39" t="s">
        <v>113</v>
      </c>
      <c r="C117" s="40">
        <v>328</v>
      </c>
      <c r="D117" s="19" t="s">
        <v>8</v>
      </c>
      <c r="E117" s="17">
        <f>SUMIF(atleti!$D$285:$D$295,$C117,atleti!F$285:F$295)</f>
        <v>1</v>
      </c>
      <c r="F117" s="17">
        <f>SUMIF(atleti!$D$285:$D$295,$C117,atleti!H$285:H$295)</f>
        <v>2</v>
      </c>
      <c r="G117" s="17">
        <f>SUMIF(atleti!$D$285:$D$295,$C117,atleti!J$285:J$295)</f>
        <v>2</v>
      </c>
      <c r="H117" s="17">
        <f>SUMIF(atleti!$D$285:$D$295,$C117,atleti!K$285:K$295)</f>
        <v>0</v>
      </c>
      <c r="I117" s="17">
        <f>SUMIF(atleti!$D$285:$D$295,$C117,atleti!M$285:M$295)</f>
        <v>0</v>
      </c>
      <c r="J117" s="17">
        <f>SUMIF(atleti!$D$285:$D$295,$C117,atleti!P$285:P$295)</f>
        <v>0</v>
      </c>
      <c r="K117" s="17">
        <f>SUMIF(atleti!$D$285:$D$295,$C117,atleti!Q$285:Q$295)</f>
        <v>0</v>
      </c>
      <c r="L117" s="19">
        <f t="shared" si="5"/>
        <v>5</v>
      </c>
    </row>
    <row r="118" spans="1:12">
      <c r="A118" s="19">
        <v>7</v>
      </c>
      <c r="B118" s="39" t="s">
        <v>29</v>
      </c>
      <c r="C118" s="40">
        <v>749</v>
      </c>
      <c r="D118" s="19" t="s">
        <v>10</v>
      </c>
      <c r="E118" s="17">
        <f>SUMIF(atleti!$D$285:$D$295,$C118,atleti!F$285:F$295)</f>
        <v>0</v>
      </c>
      <c r="F118" s="17">
        <f>SUMIF(atleti!$D$285:$D$295,$C118,atleti!H$285:H$295)</f>
        <v>0</v>
      </c>
      <c r="G118" s="17">
        <f>SUMIF(atleti!$D$285:$D$295,$C118,atleti!J$285:J$295)</f>
        <v>4</v>
      </c>
      <c r="H118" s="17">
        <f>SUMIF(atleti!$D$285:$D$295,$C118,atleti!K$285:K$295)</f>
        <v>0</v>
      </c>
      <c r="I118" s="17">
        <f>SUMIF(atleti!$D$285:$D$295,$C118,atleti!M$285:M$295)</f>
        <v>0</v>
      </c>
      <c r="J118" s="17">
        <f>SUMIF(atleti!$D$285:$D$295,$C118,atleti!P$285:P$295)</f>
        <v>0</v>
      </c>
      <c r="K118" s="17">
        <f>SUMIF(atleti!$D$285:$D$295,$C118,atleti!Q$285:Q$295)</f>
        <v>0</v>
      </c>
      <c r="L118" s="19">
        <f t="shared" si="5"/>
        <v>4</v>
      </c>
    </row>
    <row r="119" spans="1:12">
      <c r="A119" s="60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2"/>
    </row>
    <row r="120" spans="1:12" ht="18">
      <c r="A120" s="63" t="s">
        <v>49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5"/>
    </row>
    <row r="121" spans="1:12" ht="12.95" customHeight="1">
      <c r="A121" s="5"/>
      <c r="B121" s="6" t="s">
        <v>15</v>
      </c>
      <c r="C121" s="7" t="s">
        <v>58</v>
      </c>
      <c r="D121" s="7" t="s">
        <v>0</v>
      </c>
      <c r="E121" s="8">
        <v>1</v>
      </c>
      <c r="F121" s="7">
        <v>2</v>
      </c>
      <c r="G121" s="7">
        <v>3</v>
      </c>
      <c r="H121" s="7">
        <v>4</v>
      </c>
      <c r="I121" s="7">
        <v>5</v>
      </c>
      <c r="J121" s="7">
        <v>6</v>
      </c>
      <c r="K121" s="7" t="s">
        <v>12</v>
      </c>
      <c r="L121" s="9" t="s">
        <v>13</v>
      </c>
    </row>
    <row r="122" spans="1:12">
      <c r="A122" s="19">
        <v>1</v>
      </c>
      <c r="B122" s="39" t="s">
        <v>36</v>
      </c>
      <c r="C122" s="40">
        <v>955</v>
      </c>
      <c r="D122" s="19" t="s">
        <v>8</v>
      </c>
      <c r="E122" s="17">
        <f>SUMIF(atleti!$D$299:$D$308,$C122,atleti!F$299:F$308)</f>
        <v>39</v>
      </c>
      <c r="F122" s="17">
        <f>SUMIF(atleti!$D$299:$D$308,$C122,atleti!H$299:H$308)</f>
        <v>48</v>
      </c>
      <c r="G122" s="17">
        <f>SUMIF(atleti!$D$299:$D$308,$C122,atleti!J$299:J$308)</f>
        <v>88</v>
      </c>
      <c r="H122" s="17">
        <f>SUMIF(atleti!$D$299:$D$308,$C122,atleti!K$299:K$308)</f>
        <v>0</v>
      </c>
      <c r="I122" s="17">
        <f>SUMIF(atleti!$D$299:$D$308,$C122,atleti!M$299:M$308)</f>
        <v>0</v>
      </c>
      <c r="J122" s="17">
        <f>SUMIF(atleti!$D$299:$D$308,$C122,atleti!P$299:P$308)</f>
        <v>0</v>
      </c>
      <c r="K122" s="17">
        <f>SUMIF(atleti!$D$299:$D$308,$C122,atleti!Q$299:Q$308)</f>
        <v>27</v>
      </c>
      <c r="L122" s="46">
        <f t="shared" ref="L122:L127" si="6">+E122+F122+G122+H122+I122+J122+K122</f>
        <v>202</v>
      </c>
    </row>
    <row r="123" spans="1:12">
      <c r="A123" s="19">
        <v>2</v>
      </c>
      <c r="B123" s="39" t="s">
        <v>30</v>
      </c>
      <c r="C123" s="40">
        <v>550</v>
      </c>
      <c r="D123" s="19" t="s">
        <v>9</v>
      </c>
      <c r="E123" s="17">
        <f>SUMIF(atleti!$D$299:$D$308,$C123,atleti!F$299:F$308)</f>
        <v>12</v>
      </c>
      <c r="F123" s="17">
        <f>SUMIF(atleti!$D$299:$D$308,$C123,atleti!H$299:H$308)</f>
        <v>20</v>
      </c>
      <c r="G123" s="17">
        <f>SUMIF(atleti!$D$299:$D$308,$C123,atleti!J$299:J$308)</f>
        <v>24</v>
      </c>
      <c r="H123" s="17">
        <f>SUMIF(atleti!$D$299:$D$308,$C123,atleti!K$299:K$308)</f>
        <v>0</v>
      </c>
      <c r="I123" s="17">
        <f>SUMIF(atleti!$D$299:$D$308,$C123,atleti!M$299:M$308)</f>
        <v>0</v>
      </c>
      <c r="J123" s="17">
        <f>SUMIF(atleti!$D$299:$D$308,$C123,atleti!P$299:P$308)</f>
        <v>0</v>
      </c>
      <c r="K123" s="17">
        <f>SUMIF(atleti!$D$299:$D$308,$C123,atleti!Q$299:Q$308)</f>
        <v>9</v>
      </c>
      <c r="L123" s="19">
        <f t="shared" si="6"/>
        <v>65</v>
      </c>
    </row>
    <row r="124" spans="1:12">
      <c r="A124" s="19">
        <v>3</v>
      </c>
      <c r="B124" s="39" t="s">
        <v>29</v>
      </c>
      <c r="C124" s="40">
        <v>749</v>
      </c>
      <c r="D124" s="19" t="s">
        <v>10</v>
      </c>
      <c r="E124" s="17">
        <f>SUMIF(atleti!$D$299:$D$308,$C124,atleti!F$299:F$308)</f>
        <v>36</v>
      </c>
      <c r="F124" s="17">
        <f>SUMIF(atleti!$D$299:$D$308,$C124,atleti!H$299:H$308)</f>
        <v>4</v>
      </c>
      <c r="G124" s="17">
        <f>SUMIF(atleti!$D$299:$D$308,$C124,atleti!J$299:J$308)</f>
        <v>20</v>
      </c>
      <c r="H124" s="17">
        <f>SUMIF(atleti!$D$299:$D$308,$C124,atleti!K$299:K$308)</f>
        <v>0</v>
      </c>
      <c r="I124" s="17">
        <f>SUMIF(atleti!$D$299:$D$308,$C124,atleti!M$299:M$308)</f>
        <v>0</v>
      </c>
      <c r="J124" s="17">
        <f>SUMIF(atleti!$D$299:$D$308,$C124,atleti!P$299:P$308)</f>
        <v>0</v>
      </c>
      <c r="K124" s="17">
        <f>SUMIF(atleti!$D$299:$D$308,$C124,atleti!Q$299:Q$308)</f>
        <v>0</v>
      </c>
      <c r="L124" s="19">
        <f t="shared" si="6"/>
        <v>60</v>
      </c>
    </row>
    <row r="125" spans="1:12">
      <c r="A125" s="19">
        <v>4</v>
      </c>
      <c r="B125" s="39" t="s">
        <v>113</v>
      </c>
      <c r="C125" s="40">
        <v>328</v>
      </c>
      <c r="D125" s="19" t="s">
        <v>8</v>
      </c>
      <c r="E125" s="17">
        <f>SUMIF(atleti!$D$299:$D$308,$C125,atleti!F$299:F$308)</f>
        <v>12</v>
      </c>
      <c r="F125" s="17">
        <f>SUMIF(atleti!$D$299:$D$308,$C125,atleti!H$299:H$308)</f>
        <v>12</v>
      </c>
      <c r="G125" s="17">
        <f>SUMIF(atleti!$D$299:$D$308,$C125,atleti!J$299:J$308)</f>
        <v>24</v>
      </c>
      <c r="H125" s="17">
        <f>SUMIF(atleti!$D$299:$D$308,$C125,atleti!K$299:K$308)</f>
        <v>0</v>
      </c>
      <c r="I125" s="17">
        <f>SUMIF(atleti!$D$299:$D$308,$C125,atleti!M$299:M$308)</f>
        <v>0</v>
      </c>
      <c r="J125" s="17">
        <f>SUMIF(atleti!$D$299:$D$308,$C125,atleti!P$299:P$308)</f>
        <v>0</v>
      </c>
      <c r="K125" s="17">
        <f>SUMIF(atleti!$D$299:$D$308,$C125,atleti!Q$299:Q$308)</f>
        <v>9</v>
      </c>
      <c r="L125" s="19">
        <f t="shared" si="6"/>
        <v>57</v>
      </c>
    </row>
    <row r="126" spans="1:12">
      <c r="A126" s="19">
        <v>5</v>
      </c>
      <c r="B126" s="41" t="s">
        <v>122</v>
      </c>
      <c r="C126" s="19">
        <v>2695</v>
      </c>
      <c r="D126" s="19" t="s">
        <v>10</v>
      </c>
      <c r="E126" s="17">
        <f>SUMIF(atleti!$D$299:$D$308,$C126,atleti!F$299:F$308)</f>
        <v>20</v>
      </c>
      <c r="F126" s="17">
        <f>SUMIF(atleti!$D$299:$D$308,$C126,atleti!H$299:H$308)</f>
        <v>3</v>
      </c>
      <c r="G126" s="17">
        <f>SUMIF(atleti!$D$299:$D$308,$C126,atleti!J$299:J$308)</f>
        <v>6</v>
      </c>
      <c r="H126" s="17">
        <f>SUMIF(atleti!$D$299:$D$308,$C126,atleti!K$299:K$308)</f>
        <v>0</v>
      </c>
      <c r="I126" s="17">
        <f>SUMIF(atleti!$D$299:$D$308,$C126,atleti!M$299:M$308)</f>
        <v>0</v>
      </c>
      <c r="J126" s="17">
        <f>SUMIF(atleti!$D$299:$D$308,$C126,atleti!P$299:P$308)</f>
        <v>0</v>
      </c>
      <c r="K126" s="17">
        <f>SUMIF(atleti!$D$299:$D$308,$C126,atleti!Q$299:Q$308)</f>
        <v>6</v>
      </c>
      <c r="L126" s="19">
        <f t="shared" si="6"/>
        <v>35</v>
      </c>
    </row>
    <row r="127" spans="1:12">
      <c r="A127" s="19">
        <v>6</v>
      </c>
      <c r="B127" s="41" t="s">
        <v>44</v>
      </c>
      <c r="C127" s="19">
        <v>3193</v>
      </c>
      <c r="D127" s="19" t="s">
        <v>9</v>
      </c>
      <c r="E127" s="17">
        <f>SUMIF(atleti!$D$299:$D$308,$C127,atleti!F$299:F$308)</f>
        <v>2</v>
      </c>
      <c r="F127" s="17">
        <f>SUMIF(atleti!$D$299:$D$308,$C127,atleti!H$299:H$308)</f>
        <v>16</v>
      </c>
      <c r="G127" s="17">
        <f>SUMIF(atleti!$D$299:$D$308,$C127,atleti!J$299:J$308)</f>
        <v>4</v>
      </c>
      <c r="H127" s="17">
        <f>SUMIF(atleti!$D$299:$D$308,$C127,atleti!K$299:K$308)</f>
        <v>0</v>
      </c>
      <c r="I127" s="17">
        <f>SUMIF(atleti!$D$299:$D$308,$C127,atleti!M$299:M$308)</f>
        <v>0</v>
      </c>
      <c r="J127" s="17">
        <f>SUMIF(atleti!$D$299:$D$308,$C127,atleti!P$299:P$308)</f>
        <v>0</v>
      </c>
      <c r="K127" s="17">
        <f>SUMIF(atleti!$D$299:$D$308,$C127,atleti!Q$299:Q$308)</f>
        <v>0</v>
      </c>
      <c r="L127" s="19">
        <f t="shared" si="6"/>
        <v>22</v>
      </c>
    </row>
    <row r="128" spans="1:12">
      <c r="A128" s="60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2"/>
    </row>
    <row r="129" spans="1:13" ht="18">
      <c r="A129" s="63" t="s">
        <v>153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5"/>
    </row>
    <row r="130" spans="1:13" ht="12.95" customHeight="1">
      <c r="A130" s="5"/>
      <c r="B130" s="6" t="s">
        <v>15</v>
      </c>
      <c r="C130" s="7" t="s">
        <v>58</v>
      </c>
      <c r="D130" s="7" t="s">
        <v>0</v>
      </c>
      <c r="E130" s="8">
        <v>1</v>
      </c>
      <c r="F130" s="7">
        <v>2</v>
      </c>
      <c r="G130" s="7">
        <v>3</v>
      </c>
      <c r="H130" s="7">
        <v>4</v>
      </c>
      <c r="I130" s="7">
        <v>5</v>
      </c>
      <c r="J130" s="7">
        <v>6</v>
      </c>
      <c r="K130" s="7" t="s">
        <v>12</v>
      </c>
      <c r="L130" s="56" t="s">
        <v>13</v>
      </c>
    </row>
    <row r="131" spans="1:13">
      <c r="A131" s="19">
        <v>1</v>
      </c>
      <c r="B131" s="39" t="s">
        <v>29</v>
      </c>
      <c r="C131" s="40">
        <v>749</v>
      </c>
      <c r="D131" s="19" t="s">
        <v>10</v>
      </c>
      <c r="E131" s="17">
        <f>SUMIF(atleti!$D$312:$D$316,$C131,atleti!F$312:F$316)</f>
        <v>48</v>
      </c>
      <c r="F131" s="17">
        <f>SUMIF(atleti!$D$312:$D$316,$C131,atleti!H$312:H$316)</f>
        <v>36</v>
      </c>
      <c r="G131" s="17">
        <f>SUMIF(atleti!$D$312:$D$316,$C131,atleti!J$312:J$316)</f>
        <v>68</v>
      </c>
      <c r="H131" s="17">
        <f>SUMIF(atleti!$D$312:$D$316,$C131,atleti!K$312:K$316)</f>
        <v>0</v>
      </c>
      <c r="I131" s="17">
        <f>SUMIF(atleti!$D$312:$D$316,$C131,atleti!M$312:M$316)</f>
        <v>0</v>
      </c>
      <c r="J131" s="17">
        <f>SUMIF(atleti!$D$312:$D$316,$C131,atleti!P$312:P$316)</f>
        <v>0</v>
      </c>
      <c r="K131" s="17">
        <f>SUMIF(atleti!$D$312:$D$316,$C131,atleti!Q$312:Q$316)</f>
        <v>0</v>
      </c>
      <c r="L131" s="46">
        <f>+E131+F131+G131+H131+I131+J131+K131</f>
        <v>152</v>
      </c>
    </row>
    <row r="132" spans="1:13">
      <c r="A132" s="19">
        <v>2</v>
      </c>
      <c r="B132" s="39" t="s">
        <v>36</v>
      </c>
      <c r="C132" s="40">
        <v>955</v>
      </c>
      <c r="D132" s="19" t="s">
        <v>8</v>
      </c>
      <c r="E132" s="17">
        <f>SUMIF(atleti!$D$312:$D$316,$C132,atleti!F$312:F$316)</f>
        <v>0</v>
      </c>
      <c r="F132" s="17">
        <f>SUMIF(atleti!$D$312:$D$316,$C132,atleti!H$312:H$316)</f>
        <v>20</v>
      </c>
      <c r="G132" s="17">
        <f>SUMIF(atleti!$D$312:$D$316,$C132,atleti!J$312:J$316)</f>
        <v>40</v>
      </c>
      <c r="H132" s="17">
        <f>SUMIF(atleti!$D$312:$D$316,$C132,atleti!K$312:K$316)</f>
        <v>0</v>
      </c>
      <c r="I132" s="17">
        <f>SUMIF(atleti!$D$312:$D$316,$C132,atleti!M$312:M$316)</f>
        <v>0</v>
      </c>
      <c r="J132" s="17">
        <f>SUMIF(atleti!$D$312:$D$316,$C132,atleti!P$312:P$316)</f>
        <v>0</v>
      </c>
      <c r="K132" s="17">
        <f>SUMIF(atleti!$D$312:$D$316,$C132,atleti!Q$312:Q$316)</f>
        <v>0</v>
      </c>
      <c r="L132" s="19">
        <f>+E132+F132+G132+H132+I132+J132+K132</f>
        <v>60</v>
      </c>
      <c r="M132" s="52"/>
    </row>
    <row r="133" spans="1:13">
      <c r="A133" s="19">
        <v>3</v>
      </c>
      <c r="B133" s="41" t="s">
        <v>44</v>
      </c>
      <c r="C133" s="19">
        <v>3193</v>
      </c>
      <c r="D133" s="19" t="s">
        <v>9</v>
      </c>
      <c r="E133" s="17">
        <f>SUMIF(atleti!$D$312:$D$316,$C133,atleti!F$312:F$316)</f>
        <v>20</v>
      </c>
      <c r="F133" s="17">
        <f>SUMIF(atleti!$D$312:$D$316,$C133,atleti!H$312:H$316)</f>
        <v>20</v>
      </c>
      <c r="G133" s="17">
        <f>SUMIF(atleti!$D$312:$D$316,$C133,atleti!J$312:J$316)</f>
        <v>16</v>
      </c>
      <c r="H133" s="17">
        <f>SUMIF(atleti!$D$312:$D$316,$C133,atleti!K$312:K$316)</f>
        <v>0</v>
      </c>
      <c r="I133" s="17">
        <f>SUMIF(atleti!$D$312:$D$316,$C133,atleti!M$312:M$316)</f>
        <v>0</v>
      </c>
      <c r="J133" s="17">
        <f>SUMIF(atleti!$D$312:$D$316,$C133,atleti!P$312:P$316)</f>
        <v>0</v>
      </c>
      <c r="K133" s="17">
        <f>SUMIF(atleti!$D$312:$D$316,$C133,atleti!Q$312:Q$316)</f>
        <v>0</v>
      </c>
      <c r="L133" s="55">
        <f>+E133+F133+G133+H133+I133+J133+K133</f>
        <v>56</v>
      </c>
    </row>
    <row r="134" spans="1:13">
      <c r="A134" s="60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75"/>
    </row>
    <row r="135" spans="1:13" ht="18">
      <c r="A135" s="63" t="s">
        <v>26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5"/>
    </row>
    <row r="136" spans="1:13" ht="12.95" customHeight="1">
      <c r="A136" s="5"/>
      <c r="B136" s="6" t="s">
        <v>15</v>
      </c>
      <c r="C136" s="7" t="s">
        <v>58</v>
      </c>
      <c r="D136" s="7" t="s">
        <v>0</v>
      </c>
      <c r="E136" s="8">
        <v>1</v>
      </c>
      <c r="F136" s="7">
        <v>2</v>
      </c>
      <c r="G136" s="7">
        <v>3</v>
      </c>
      <c r="H136" s="7">
        <v>4</v>
      </c>
      <c r="I136" s="7">
        <v>5</v>
      </c>
      <c r="J136" s="7">
        <v>6</v>
      </c>
      <c r="K136" s="7" t="s">
        <v>12</v>
      </c>
      <c r="L136" s="9" t="s">
        <v>13</v>
      </c>
    </row>
    <row r="137" spans="1:13">
      <c r="A137" s="19">
        <v>1</v>
      </c>
      <c r="B137" s="39" t="s">
        <v>30</v>
      </c>
      <c r="C137" s="40">
        <v>550</v>
      </c>
      <c r="D137" s="19" t="s">
        <v>9</v>
      </c>
      <c r="E137" s="17">
        <f t="shared" ref="E137:K137" si="7">SUMIF($C$3:$C$133,"550",E$3:E$133)</f>
        <v>377</v>
      </c>
      <c r="F137" s="17">
        <f t="shared" si="7"/>
        <v>370</v>
      </c>
      <c r="G137" s="17">
        <f t="shared" si="7"/>
        <v>518</v>
      </c>
      <c r="H137" s="17">
        <f t="shared" si="7"/>
        <v>0</v>
      </c>
      <c r="I137" s="17">
        <f t="shared" si="7"/>
        <v>0</v>
      </c>
      <c r="J137" s="17">
        <f t="shared" si="7"/>
        <v>0</v>
      </c>
      <c r="K137" s="17">
        <f t="shared" si="7"/>
        <v>111</v>
      </c>
      <c r="L137" s="46">
        <f t="shared" ref="L137:L163" si="8">+E137+F137+G137+H137+I137+J137+K137</f>
        <v>1376</v>
      </c>
    </row>
    <row r="138" spans="1:13">
      <c r="A138" s="19">
        <v>2</v>
      </c>
      <c r="B138" s="39" t="s">
        <v>74</v>
      </c>
      <c r="C138" s="40">
        <v>437</v>
      </c>
      <c r="D138" s="19" t="s">
        <v>8</v>
      </c>
      <c r="E138" s="17">
        <f t="shared" ref="E138:K138" si="9">SUMIF($C$3:$C$133,"437",E$3:E$133)</f>
        <v>104</v>
      </c>
      <c r="F138" s="17">
        <f t="shared" si="9"/>
        <v>181</v>
      </c>
      <c r="G138" s="17">
        <f t="shared" si="9"/>
        <v>386</v>
      </c>
      <c r="H138" s="17">
        <f t="shared" si="9"/>
        <v>0</v>
      </c>
      <c r="I138" s="17">
        <f t="shared" si="9"/>
        <v>0</v>
      </c>
      <c r="J138" s="17">
        <f t="shared" si="9"/>
        <v>0</v>
      </c>
      <c r="K138" s="17">
        <f t="shared" si="9"/>
        <v>72</v>
      </c>
      <c r="L138" s="19">
        <f t="shared" si="8"/>
        <v>743</v>
      </c>
      <c r="M138" s="3"/>
    </row>
    <row r="139" spans="1:13" s="3" customFormat="1">
      <c r="A139" s="19">
        <v>3</v>
      </c>
      <c r="B139" s="39" t="s">
        <v>36</v>
      </c>
      <c r="C139" s="40">
        <v>955</v>
      </c>
      <c r="D139" s="19" t="s">
        <v>8</v>
      </c>
      <c r="E139" s="17">
        <f t="shared" ref="E139:K139" si="10">SUMIF($C$3:$C$133,"955",E$3:E$133)</f>
        <v>150</v>
      </c>
      <c r="F139" s="17">
        <f t="shared" si="10"/>
        <v>219</v>
      </c>
      <c r="G139" s="17">
        <f t="shared" si="10"/>
        <v>300</v>
      </c>
      <c r="H139" s="17">
        <f t="shared" si="10"/>
        <v>0</v>
      </c>
      <c r="I139" s="17">
        <f t="shared" si="10"/>
        <v>0</v>
      </c>
      <c r="J139" s="17">
        <f t="shared" si="10"/>
        <v>0</v>
      </c>
      <c r="K139" s="17">
        <f t="shared" si="10"/>
        <v>72</v>
      </c>
      <c r="L139" s="19">
        <f t="shared" si="8"/>
        <v>741</v>
      </c>
      <c r="M139" s="1"/>
    </row>
    <row r="140" spans="1:13">
      <c r="A140" s="19">
        <v>4</v>
      </c>
      <c r="B140" s="39" t="s">
        <v>29</v>
      </c>
      <c r="C140" s="40">
        <v>749</v>
      </c>
      <c r="D140" s="19" t="s">
        <v>10</v>
      </c>
      <c r="E140" s="17">
        <f t="shared" ref="E140:K140" si="11">SUMIF($C$3:$C$133,"749",E$3:E$133)</f>
        <v>322</v>
      </c>
      <c r="F140" s="17">
        <f t="shared" si="11"/>
        <v>165</v>
      </c>
      <c r="G140" s="17">
        <f t="shared" si="11"/>
        <v>170</v>
      </c>
      <c r="H140" s="17">
        <f t="shared" si="11"/>
        <v>0</v>
      </c>
      <c r="I140" s="17">
        <f t="shared" si="11"/>
        <v>0</v>
      </c>
      <c r="J140" s="17">
        <f t="shared" si="11"/>
        <v>0</v>
      </c>
      <c r="K140" s="17">
        <f t="shared" si="11"/>
        <v>69</v>
      </c>
      <c r="L140" s="19">
        <f t="shared" si="8"/>
        <v>726</v>
      </c>
      <c r="M140" s="3"/>
    </row>
    <row r="141" spans="1:13" s="3" customFormat="1">
      <c r="A141" s="19">
        <v>5</v>
      </c>
      <c r="B141" s="41" t="s">
        <v>44</v>
      </c>
      <c r="C141" s="17">
        <v>3193</v>
      </c>
      <c r="D141" s="19" t="s">
        <v>9</v>
      </c>
      <c r="E141" s="17">
        <f t="shared" ref="E141:K141" si="12">SUMIF($C$3:$C$133,"3193",E$3:E$133)</f>
        <v>148</v>
      </c>
      <c r="F141" s="17">
        <f t="shared" si="12"/>
        <v>135</v>
      </c>
      <c r="G141" s="17">
        <f t="shared" si="12"/>
        <v>132</v>
      </c>
      <c r="H141" s="17">
        <f t="shared" si="12"/>
        <v>0</v>
      </c>
      <c r="I141" s="17">
        <f t="shared" si="12"/>
        <v>0</v>
      </c>
      <c r="J141" s="17">
        <f t="shared" si="12"/>
        <v>0</v>
      </c>
      <c r="K141" s="17">
        <f t="shared" si="12"/>
        <v>12</v>
      </c>
      <c r="L141" s="19">
        <f t="shared" si="8"/>
        <v>427</v>
      </c>
    </row>
    <row r="142" spans="1:13" s="3" customFormat="1">
      <c r="A142" s="19">
        <v>6</v>
      </c>
      <c r="B142" s="39" t="s">
        <v>38</v>
      </c>
      <c r="C142" s="40">
        <v>3051</v>
      </c>
      <c r="D142" s="19" t="s">
        <v>8</v>
      </c>
      <c r="E142" s="17">
        <f t="shared" ref="E142:K142" si="13">SUMIF($C$3:$C$133,"3051",E$3:E$133)</f>
        <v>56</v>
      </c>
      <c r="F142" s="17">
        <f t="shared" si="13"/>
        <v>70</v>
      </c>
      <c r="G142" s="17">
        <f t="shared" si="13"/>
        <v>138</v>
      </c>
      <c r="H142" s="17">
        <f t="shared" si="13"/>
        <v>0</v>
      </c>
      <c r="I142" s="17">
        <f t="shared" si="13"/>
        <v>0</v>
      </c>
      <c r="J142" s="17">
        <f t="shared" si="13"/>
        <v>0</v>
      </c>
      <c r="K142" s="17">
        <f t="shared" si="13"/>
        <v>24</v>
      </c>
      <c r="L142" s="19">
        <f t="shared" si="8"/>
        <v>288</v>
      </c>
    </row>
    <row r="143" spans="1:13" s="3" customFormat="1">
      <c r="A143" s="19">
        <v>7</v>
      </c>
      <c r="B143" s="39" t="s">
        <v>37</v>
      </c>
      <c r="C143" s="44">
        <v>101</v>
      </c>
      <c r="D143" s="19" t="s">
        <v>7</v>
      </c>
      <c r="E143" s="17">
        <f t="shared" ref="E143:K143" si="14">SUMIF($C$3:$C$133,"101",E$3:E$133)</f>
        <v>76</v>
      </c>
      <c r="F143" s="17">
        <f t="shared" si="14"/>
        <v>64</v>
      </c>
      <c r="G143" s="17">
        <f t="shared" si="14"/>
        <v>136</v>
      </c>
      <c r="H143" s="17">
        <f t="shared" si="14"/>
        <v>0</v>
      </c>
      <c r="I143" s="17">
        <f t="shared" si="14"/>
        <v>0</v>
      </c>
      <c r="J143" s="17">
        <f t="shared" si="14"/>
        <v>0</v>
      </c>
      <c r="K143" s="17">
        <f t="shared" si="14"/>
        <v>9</v>
      </c>
      <c r="L143" s="19">
        <f t="shared" si="8"/>
        <v>285</v>
      </c>
      <c r="M143" s="1"/>
    </row>
    <row r="144" spans="1:13" s="3" customFormat="1">
      <c r="A144" s="19">
        <v>8</v>
      </c>
      <c r="B144" s="39" t="s">
        <v>152</v>
      </c>
      <c r="C144" s="40">
        <v>815</v>
      </c>
      <c r="D144" s="19" t="s">
        <v>39</v>
      </c>
      <c r="E144" s="17">
        <f t="shared" ref="E144:K144" si="15">SUMIF($C$3:$C$133,"815",E$3:E$133)</f>
        <v>61</v>
      </c>
      <c r="F144" s="17">
        <f t="shared" si="15"/>
        <v>83</v>
      </c>
      <c r="G144" s="17">
        <f t="shared" si="15"/>
        <v>128</v>
      </c>
      <c r="H144" s="17">
        <f t="shared" si="15"/>
        <v>0</v>
      </c>
      <c r="I144" s="17">
        <f t="shared" si="15"/>
        <v>0</v>
      </c>
      <c r="J144" s="17">
        <f t="shared" si="15"/>
        <v>0</v>
      </c>
      <c r="K144" s="17">
        <f t="shared" si="15"/>
        <v>0</v>
      </c>
      <c r="L144" s="19">
        <f t="shared" si="8"/>
        <v>272</v>
      </c>
    </row>
    <row r="145" spans="1:13">
      <c r="A145" s="19">
        <v>9</v>
      </c>
      <c r="B145" s="41" t="s">
        <v>122</v>
      </c>
      <c r="C145" s="19">
        <v>2695</v>
      </c>
      <c r="D145" s="19" t="s">
        <v>10</v>
      </c>
      <c r="E145" s="17">
        <f t="shared" ref="E145:K145" si="16">SUMIF($C$3:$C$133,"2695",E$3:E$133)</f>
        <v>114</v>
      </c>
      <c r="F145" s="17">
        <f t="shared" si="16"/>
        <v>32</v>
      </c>
      <c r="G145" s="17">
        <f t="shared" si="16"/>
        <v>18</v>
      </c>
      <c r="H145" s="17">
        <f t="shared" si="16"/>
        <v>0</v>
      </c>
      <c r="I145" s="17">
        <f t="shared" si="16"/>
        <v>0</v>
      </c>
      <c r="J145" s="17">
        <f t="shared" si="16"/>
        <v>0</v>
      </c>
      <c r="K145" s="17">
        <f t="shared" si="16"/>
        <v>12</v>
      </c>
      <c r="L145" s="19">
        <f t="shared" si="8"/>
        <v>176</v>
      </c>
      <c r="M145" s="3"/>
    </row>
    <row r="146" spans="1:13" s="3" customFormat="1">
      <c r="A146" s="19">
        <v>10</v>
      </c>
      <c r="B146" s="39" t="s">
        <v>113</v>
      </c>
      <c r="C146" s="40">
        <v>328</v>
      </c>
      <c r="D146" s="19" t="s">
        <v>8</v>
      </c>
      <c r="E146" s="17">
        <f t="shared" ref="E146:K146" si="17">SUMIF($C$3:$C$133,"328",E$3:E$133)</f>
        <v>20</v>
      </c>
      <c r="F146" s="17">
        <f t="shared" si="17"/>
        <v>25</v>
      </c>
      <c r="G146" s="17">
        <f t="shared" si="17"/>
        <v>42</v>
      </c>
      <c r="H146" s="17">
        <f t="shared" si="17"/>
        <v>0</v>
      </c>
      <c r="I146" s="17">
        <f t="shared" si="17"/>
        <v>0</v>
      </c>
      <c r="J146" s="17">
        <f t="shared" si="17"/>
        <v>0</v>
      </c>
      <c r="K146" s="17">
        <f t="shared" si="17"/>
        <v>9</v>
      </c>
      <c r="L146" s="19">
        <f t="shared" si="8"/>
        <v>96</v>
      </c>
    </row>
    <row r="147" spans="1:13" s="3" customFormat="1">
      <c r="A147" s="19">
        <v>11</v>
      </c>
      <c r="B147" s="41" t="s">
        <v>180</v>
      </c>
      <c r="C147" s="19">
        <v>737</v>
      </c>
      <c r="D147" s="19" t="s">
        <v>8</v>
      </c>
      <c r="E147" s="17">
        <f t="shared" ref="E147:K147" si="18">SUMIF($C$3:$C$133,"737",E$3:E$133)</f>
        <v>32</v>
      </c>
      <c r="F147" s="17">
        <f t="shared" si="18"/>
        <v>28</v>
      </c>
      <c r="G147" s="17">
        <f t="shared" si="18"/>
        <v>32</v>
      </c>
      <c r="H147" s="17">
        <f t="shared" si="18"/>
        <v>0</v>
      </c>
      <c r="I147" s="17">
        <f t="shared" si="18"/>
        <v>0</v>
      </c>
      <c r="J147" s="17">
        <f t="shared" si="18"/>
        <v>0</v>
      </c>
      <c r="K147" s="17">
        <f t="shared" si="18"/>
        <v>3</v>
      </c>
      <c r="L147" s="19">
        <f t="shared" si="8"/>
        <v>95</v>
      </c>
    </row>
    <row r="148" spans="1:13" s="3" customFormat="1">
      <c r="A148" s="19">
        <v>12</v>
      </c>
      <c r="B148" s="39" t="s">
        <v>97</v>
      </c>
      <c r="C148" s="40">
        <v>1402</v>
      </c>
      <c r="D148" s="19" t="s">
        <v>48</v>
      </c>
      <c r="E148" s="17">
        <f t="shared" ref="E148:K148" si="19">SUMIF($C$3:$C$133,"1402",E$3:E$133)</f>
        <v>40</v>
      </c>
      <c r="F148" s="17">
        <f t="shared" si="19"/>
        <v>30</v>
      </c>
      <c r="G148" s="17">
        <f t="shared" si="19"/>
        <v>24</v>
      </c>
      <c r="H148" s="17">
        <f t="shared" si="19"/>
        <v>0</v>
      </c>
      <c r="I148" s="17">
        <f t="shared" si="19"/>
        <v>0</v>
      </c>
      <c r="J148" s="17">
        <f t="shared" si="19"/>
        <v>0</v>
      </c>
      <c r="K148" s="17">
        <f t="shared" si="19"/>
        <v>0</v>
      </c>
      <c r="L148" s="19">
        <f t="shared" si="8"/>
        <v>94</v>
      </c>
    </row>
    <row r="149" spans="1:13" s="3" customFormat="1">
      <c r="A149" s="19">
        <v>13</v>
      </c>
      <c r="B149" s="39" t="s">
        <v>33</v>
      </c>
      <c r="C149" s="40">
        <v>665</v>
      </c>
      <c r="D149" s="19" t="s">
        <v>9</v>
      </c>
      <c r="E149" s="17">
        <f t="shared" ref="E149:K149" si="20">SUMIF($C$3:$C$133,"665",E$3:E$133)</f>
        <v>17</v>
      </c>
      <c r="F149" s="17">
        <f t="shared" si="20"/>
        <v>16</v>
      </c>
      <c r="G149" s="17">
        <f t="shared" si="20"/>
        <v>34</v>
      </c>
      <c r="H149" s="17">
        <f t="shared" si="20"/>
        <v>0</v>
      </c>
      <c r="I149" s="17">
        <f t="shared" si="20"/>
        <v>0</v>
      </c>
      <c r="J149" s="17">
        <f t="shared" si="20"/>
        <v>0</v>
      </c>
      <c r="K149" s="17">
        <f t="shared" si="20"/>
        <v>6</v>
      </c>
      <c r="L149" s="19">
        <f t="shared" si="8"/>
        <v>73</v>
      </c>
    </row>
    <row r="150" spans="1:13" s="3" customFormat="1">
      <c r="A150" s="19">
        <v>14</v>
      </c>
      <c r="B150" s="39" t="s">
        <v>128</v>
      </c>
      <c r="C150" s="40">
        <v>2104</v>
      </c>
      <c r="D150" s="19" t="s">
        <v>8</v>
      </c>
      <c r="E150" s="17">
        <f t="shared" ref="E150:K150" si="21">SUMIF($C$3:$C$133,"2104",E$3:E$133)</f>
        <v>20</v>
      </c>
      <c r="F150" s="17">
        <f t="shared" si="21"/>
        <v>30</v>
      </c>
      <c r="G150" s="17">
        <f t="shared" si="21"/>
        <v>14</v>
      </c>
      <c r="H150" s="17">
        <f t="shared" si="21"/>
        <v>0</v>
      </c>
      <c r="I150" s="17">
        <f t="shared" si="21"/>
        <v>0</v>
      </c>
      <c r="J150" s="17">
        <f t="shared" si="21"/>
        <v>0</v>
      </c>
      <c r="K150" s="17">
        <f t="shared" si="21"/>
        <v>3</v>
      </c>
      <c r="L150" s="19">
        <f t="shared" si="8"/>
        <v>67</v>
      </c>
    </row>
    <row r="151" spans="1:13" s="3" customFormat="1">
      <c r="A151" s="19">
        <v>15</v>
      </c>
      <c r="B151" s="39" t="s">
        <v>164</v>
      </c>
      <c r="C151" s="39">
        <v>3324</v>
      </c>
      <c r="D151" s="19" t="s">
        <v>8</v>
      </c>
      <c r="E151" s="17">
        <f t="shared" ref="E151:K151" si="22">SUMIF($C$3:$C$133,"3324",E$3:E$133)</f>
        <v>21</v>
      </c>
      <c r="F151" s="17">
        <f t="shared" si="22"/>
        <v>11</v>
      </c>
      <c r="G151" s="17">
        <f t="shared" si="22"/>
        <v>24</v>
      </c>
      <c r="H151" s="17">
        <f t="shared" si="22"/>
        <v>0</v>
      </c>
      <c r="I151" s="17">
        <f t="shared" si="22"/>
        <v>0</v>
      </c>
      <c r="J151" s="17">
        <f t="shared" si="22"/>
        <v>0</v>
      </c>
      <c r="K151" s="17">
        <f t="shared" si="22"/>
        <v>0</v>
      </c>
      <c r="L151" s="19">
        <f t="shared" si="8"/>
        <v>56</v>
      </c>
    </row>
    <row r="152" spans="1:13" s="3" customFormat="1">
      <c r="A152" s="19">
        <v>16</v>
      </c>
      <c r="B152" s="39" t="s">
        <v>103</v>
      </c>
      <c r="C152" s="40">
        <v>2938</v>
      </c>
      <c r="D152" s="19" t="s">
        <v>81</v>
      </c>
      <c r="E152" s="17">
        <f t="shared" ref="E152:K152" si="23">SUMIF($C$3:$C$133,"2938",E$3:E$133)</f>
        <v>12</v>
      </c>
      <c r="F152" s="17">
        <f t="shared" si="23"/>
        <v>19</v>
      </c>
      <c r="G152" s="17">
        <f t="shared" si="23"/>
        <v>14</v>
      </c>
      <c r="H152" s="17">
        <f t="shared" si="23"/>
        <v>0</v>
      </c>
      <c r="I152" s="17">
        <f t="shared" si="23"/>
        <v>0</v>
      </c>
      <c r="J152" s="17">
        <f t="shared" si="23"/>
        <v>0</v>
      </c>
      <c r="K152" s="17">
        <f t="shared" si="23"/>
        <v>0</v>
      </c>
      <c r="L152" s="19">
        <f t="shared" si="8"/>
        <v>45</v>
      </c>
    </row>
    <row r="153" spans="1:13" s="3" customFormat="1">
      <c r="A153" s="19">
        <v>17</v>
      </c>
      <c r="B153" s="41" t="s">
        <v>227</v>
      </c>
      <c r="C153" s="19">
        <v>564</v>
      </c>
      <c r="D153" s="19" t="s">
        <v>8</v>
      </c>
      <c r="E153" s="17">
        <f t="shared" ref="E153:K153" si="24">SUMIF($C$3:$C$133,"564",E$3:E$133)</f>
        <v>0</v>
      </c>
      <c r="F153" s="17">
        <f t="shared" si="24"/>
        <v>20</v>
      </c>
      <c r="G153" s="17">
        <f t="shared" si="24"/>
        <v>18</v>
      </c>
      <c r="H153" s="17">
        <f t="shared" si="24"/>
        <v>0</v>
      </c>
      <c r="I153" s="17">
        <f t="shared" si="24"/>
        <v>0</v>
      </c>
      <c r="J153" s="17">
        <f t="shared" si="24"/>
        <v>0</v>
      </c>
      <c r="K153" s="17">
        <f t="shared" si="24"/>
        <v>0</v>
      </c>
      <c r="L153" s="19">
        <f t="shared" si="8"/>
        <v>38</v>
      </c>
    </row>
    <row r="154" spans="1:13" s="3" customFormat="1">
      <c r="A154" s="19">
        <v>18</v>
      </c>
      <c r="B154" s="39" t="s">
        <v>232</v>
      </c>
      <c r="C154" s="40">
        <v>2156</v>
      </c>
      <c r="D154" s="19" t="s">
        <v>81</v>
      </c>
      <c r="E154" s="17">
        <f t="shared" ref="E154:K154" si="25">SUMIF($C$3:$C$133,"2156",E$3:E$133)</f>
        <v>0</v>
      </c>
      <c r="F154" s="17">
        <f t="shared" si="25"/>
        <v>8</v>
      </c>
      <c r="G154" s="17">
        <f t="shared" si="25"/>
        <v>26</v>
      </c>
      <c r="H154" s="17">
        <f t="shared" si="25"/>
        <v>0</v>
      </c>
      <c r="I154" s="17">
        <f t="shared" si="25"/>
        <v>0</v>
      </c>
      <c r="J154" s="17">
        <f t="shared" si="25"/>
        <v>0</v>
      </c>
      <c r="K154" s="17">
        <f t="shared" si="25"/>
        <v>0</v>
      </c>
      <c r="L154" s="19">
        <f t="shared" si="8"/>
        <v>34</v>
      </c>
    </row>
    <row r="155" spans="1:13" s="3" customFormat="1">
      <c r="A155" s="19">
        <v>19</v>
      </c>
      <c r="B155" s="41" t="s">
        <v>186</v>
      </c>
      <c r="C155" s="19">
        <v>634</v>
      </c>
      <c r="D155" s="19" t="s">
        <v>47</v>
      </c>
      <c r="E155" s="17">
        <f t="shared" ref="E155:K155" si="26">SUMIF($C$3:$C$133,"634",E$3:E$133)</f>
        <v>24</v>
      </c>
      <c r="F155" s="17">
        <f t="shared" si="26"/>
        <v>8</v>
      </c>
      <c r="G155" s="17">
        <f t="shared" si="26"/>
        <v>0</v>
      </c>
      <c r="H155" s="17">
        <f t="shared" si="26"/>
        <v>0</v>
      </c>
      <c r="I155" s="17">
        <f t="shared" si="26"/>
        <v>0</v>
      </c>
      <c r="J155" s="17">
        <f t="shared" si="26"/>
        <v>0</v>
      </c>
      <c r="K155" s="17">
        <f t="shared" si="26"/>
        <v>0</v>
      </c>
      <c r="L155" s="19">
        <f t="shared" si="8"/>
        <v>32</v>
      </c>
    </row>
    <row r="156" spans="1:13" s="3" customFormat="1">
      <c r="A156" s="19">
        <v>20</v>
      </c>
      <c r="B156" s="41" t="s">
        <v>46</v>
      </c>
      <c r="C156" s="17">
        <v>3088</v>
      </c>
      <c r="D156" s="19" t="s">
        <v>7</v>
      </c>
      <c r="E156" s="17">
        <f t="shared" ref="E156:K156" si="27">SUMIF($C$3:$C$133,"3088",E$3:E$133)</f>
        <v>20</v>
      </c>
      <c r="F156" s="17">
        <f t="shared" si="27"/>
        <v>7</v>
      </c>
      <c r="G156" s="17">
        <f t="shared" si="27"/>
        <v>2</v>
      </c>
      <c r="H156" s="17">
        <f t="shared" si="27"/>
        <v>0</v>
      </c>
      <c r="I156" s="17">
        <f t="shared" si="27"/>
        <v>0</v>
      </c>
      <c r="J156" s="17">
        <f t="shared" si="27"/>
        <v>0</v>
      </c>
      <c r="K156" s="17">
        <f t="shared" si="27"/>
        <v>0</v>
      </c>
      <c r="L156" s="19">
        <f t="shared" si="8"/>
        <v>29</v>
      </c>
    </row>
    <row r="157" spans="1:13" s="3" customFormat="1">
      <c r="A157" s="19">
        <v>21</v>
      </c>
      <c r="B157" s="39" t="s">
        <v>235</v>
      </c>
      <c r="C157" s="40">
        <v>2392</v>
      </c>
      <c r="D157" s="19" t="s">
        <v>81</v>
      </c>
      <c r="E157" s="17">
        <f t="shared" ref="E157:K157" si="28">SUMIF($C$3:$C$133,"2392",E$3:E$133)</f>
        <v>0</v>
      </c>
      <c r="F157" s="17">
        <f t="shared" si="28"/>
        <v>2</v>
      </c>
      <c r="G157" s="17">
        <f t="shared" si="28"/>
        <v>18</v>
      </c>
      <c r="H157" s="17">
        <f t="shared" si="28"/>
        <v>0</v>
      </c>
      <c r="I157" s="17">
        <f t="shared" si="28"/>
        <v>0</v>
      </c>
      <c r="J157" s="17">
        <f t="shared" si="28"/>
        <v>0</v>
      </c>
      <c r="K157" s="17">
        <f t="shared" si="28"/>
        <v>0</v>
      </c>
      <c r="L157" s="19">
        <f t="shared" si="8"/>
        <v>20</v>
      </c>
    </row>
    <row r="158" spans="1:13" s="3" customFormat="1">
      <c r="A158" s="19">
        <v>22</v>
      </c>
      <c r="B158" s="39" t="s">
        <v>223</v>
      </c>
      <c r="C158" s="40">
        <v>2523</v>
      </c>
      <c r="D158" s="19" t="s">
        <v>81</v>
      </c>
      <c r="E158" s="17">
        <f t="shared" ref="E158:K158" si="29">SUMIF($C$3:$C$133,"2523",E$3:E$133)</f>
        <v>0</v>
      </c>
      <c r="F158" s="17">
        <f t="shared" si="29"/>
        <v>15</v>
      </c>
      <c r="G158" s="17">
        <f t="shared" si="29"/>
        <v>4</v>
      </c>
      <c r="H158" s="17">
        <f t="shared" si="29"/>
        <v>0</v>
      </c>
      <c r="I158" s="17">
        <f t="shared" si="29"/>
        <v>0</v>
      </c>
      <c r="J158" s="17">
        <f t="shared" si="29"/>
        <v>0</v>
      </c>
      <c r="K158" s="17">
        <f t="shared" si="29"/>
        <v>0</v>
      </c>
      <c r="L158" s="19">
        <f t="shared" si="8"/>
        <v>19</v>
      </c>
    </row>
    <row r="159" spans="1:13" s="3" customFormat="1">
      <c r="A159" s="19">
        <v>23</v>
      </c>
      <c r="B159" s="39" t="s">
        <v>32</v>
      </c>
      <c r="C159" s="40">
        <v>376</v>
      </c>
      <c r="D159" s="19" t="s">
        <v>7</v>
      </c>
      <c r="E159" s="17">
        <f t="shared" ref="E159:K159" si="30">SUMIF($C$3:$C$133,"376",E$3:E$133)</f>
        <v>18</v>
      </c>
      <c r="F159" s="17">
        <f t="shared" si="30"/>
        <v>0</v>
      </c>
      <c r="G159" s="17">
        <f t="shared" si="30"/>
        <v>0</v>
      </c>
      <c r="H159" s="17">
        <f t="shared" si="30"/>
        <v>0</v>
      </c>
      <c r="I159" s="17">
        <f t="shared" si="30"/>
        <v>0</v>
      </c>
      <c r="J159" s="17">
        <f t="shared" si="30"/>
        <v>0</v>
      </c>
      <c r="K159" s="17">
        <f t="shared" si="30"/>
        <v>0</v>
      </c>
      <c r="L159" s="19">
        <f t="shared" si="8"/>
        <v>18</v>
      </c>
      <c r="M159" s="1"/>
    </row>
    <row r="160" spans="1:13" s="3" customFormat="1">
      <c r="A160" s="19">
        <v>24</v>
      </c>
      <c r="B160" s="39" t="s">
        <v>204</v>
      </c>
      <c r="C160" s="40">
        <v>61</v>
      </c>
      <c r="D160" s="19" t="s">
        <v>9</v>
      </c>
      <c r="E160" s="17">
        <f t="shared" ref="E160:K160" si="31">SUMIF($C$3:$C$133,"61",E$3:E$133)</f>
        <v>0</v>
      </c>
      <c r="F160" s="17">
        <f t="shared" si="31"/>
        <v>18</v>
      </c>
      <c r="G160" s="17">
        <f t="shared" si="31"/>
        <v>0</v>
      </c>
      <c r="H160" s="17">
        <f t="shared" si="31"/>
        <v>0</v>
      </c>
      <c r="I160" s="17">
        <f t="shared" si="31"/>
        <v>0</v>
      </c>
      <c r="J160" s="17">
        <f t="shared" si="31"/>
        <v>0</v>
      </c>
      <c r="K160" s="17">
        <f t="shared" si="31"/>
        <v>0</v>
      </c>
      <c r="L160" s="19">
        <f t="shared" si="8"/>
        <v>18</v>
      </c>
    </row>
    <row r="161" spans="1:12" s="3" customFormat="1">
      <c r="A161" s="19">
        <v>25</v>
      </c>
      <c r="B161" s="41" t="s">
        <v>117</v>
      </c>
      <c r="C161" s="19">
        <v>3054</v>
      </c>
      <c r="D161" s="19" t="s">
        <v>8</v>
      </c>
      <c r="E161" s="17">
        <f t="shared" ref="E161:K161" si="32">SUMIF($C$3:$C$133,"3054",E$3:E$133)</f>
        <v>17</v>
      </c>
      <c r="F161" s="17">
        <f t="shared" si="32"/>
        <v>0</v>
      </c>
      <c r="G161" s="17">
        <f t="shared" si="32"/>
        <v>0</v>
      </c>
      <c r="H161" s="17">
        <f t="shared" si="32"/>
        <v>0</v>
      </c>
      <c r="I161" s="17">
        <f t="shared" si="32"/>
        <v>0</v>
      </c>
      <c r="J161" s="17">
        <f t="shared" si="32"/>
        <v>0</v>
      </c>
      <c r="K161" s="17">
        <f t="shared" si="32"/>
        <v>0</v>
      </c>
      <c r="L161" s="19">
        <f t="shared" si="8"/>
        <v>17</v>
      </c>
    </row>
    <row r="162" spans="1:12" s="3" customFormat="1">
      <c r="A162" s="19">
        <v>26</v>
      </c>
      <c r="B162" s="41" t="s">
        <v>196</v>
      </c>
      <c r="C162" s="19">
        <v>2379</v>
      </c>
      <c r="D162" s="19" t="s">
        <v>45</v>
      </c>
      <c r="E162" s="17">
        <f t="shared" ref="E162:K162" si="33">SUMIF($C$3:$C$133,"2379",E$3:E$133)</f>
        <v>11</v>
      </c>
      <c r="F162" s="17">
        <f t="shared" si="33"/>
        <v>0</v>
      </c>
      <c r="G162" s="17">
        <f t="shared" si="33"/>
        <v>0</v>
      </c>
      <c r="H162" s="17">
        <f t="shared" si="33"/>
        <v>0</v>
      </c>
      <c r="I162" s="17">
        <f t="shared" si="33"/>
        <v>0</v>
      </c>
      <c r="J162" s="17">
        <f t="shared" si="33"/>
        <v>0</v>
      </c>
      <c r="K162" s="17">
        <f t="shared" si="33"/>
        <v>0</v>
      </c>
      <c r="L162" s="19">
        <f t="shared" si="8"/>
        <v>11</v>
      </c>
    </row>
    <row r="163" spans="1:12" s="3" customFormat="1">
      <c r="A163" s="19">
        <v>27</v>
      </c>
      <c r="B163" s="39" t="s">
        <v>233</v>
      </c>
      <c r="C163" s="40">
        <v>2882</v>
      </c>
      <c r="D163" s="19" t="s">
        <v>8</v>
      </c>
      <c r="E163" s="17">
        <f t="shared" ref="E163:K163" si="34">SUMIF($C$3:$C$133,"2882",E$3:E$133)</f>
        <v>0</v>
      </c>
      <c r="F163" s="17">
        <f t="shared" si="34"/>
        <v>4</v>
      </c>
      <c r="G163" s="17">
        <f t="shared" si="34"/>
        <v>0</v>
      </c>
      <c r="H163" s="17">
        <f t="shared" si="34"/>
        <v>0</v>
      </c>
      <c r="I163" s="17">
        <f t="shared" si="34"/>
        <v>0</v>
      </c>
      <c r="J163" s="17">
        <f t="shared" si="34"/>
        <v>0</v>
      </c>
      <c r="K163" s="17">
        <f t="shared" si="34"/>
        <v>0</v>
      </c>
      <c r="L163" s="19">
        <f t="shared" si="8"/>
        <v>4</v>
      </c>
    </row>
    <row r="164" spans="1:12">
      <c r="A164" s="60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2"/>
    </row>
    <row r="165" spans="1:12" ht="18">
      <c r="A165" s="63" t="s">
        <v>27</v>
      </c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5"/>
    </row>
    <row r="166" spans="1:12" ht="12.95" customHeight="1">
      <c r="A166" s="5"/>
      <c r="B166" s="6" t="s">
        <v>15</v>
      </c>
      <c r="C166" s="7"/>
      <c r="D166" s="7" t="s">
        <v>0</v>
      </c>
      <c r="E166" s="8">
        <v>1</v>
      </c>
      <c r="F166" s="7">
        <v>2</v>
      </c>
      <c r="G166" s="7">
        <v>3</v>
      </c>
      <c r="H166" s="7">
        <v>4</v>
      </c>
      <c r="I166" s="7">
        <v>5</v>
      </c>
      <c r="J166" s="7">
        <v>6</v>
      </c>
      <c r="K166" s="7" t="s">
        <v>12</v>
      </c>
      <c r="L166" s="9" t="s">
        <v>13</v>
      </c>
    </row>
    <row r="167" spans="1:12" s="3" customFormat="1">
      <c r="A167" s="19">
        <v>1</v>
      </c>
      <c r="B167" s="39" t="s">
        <v>4</v>
      </c>
      <c r="C167" s="40"/>
      <c r="D167" s="19" t="s">
        <v>8</v>
      </c>
      <c r="E167" s="17">
        <f t="shared" ref="E167:K167" si="35">SUMIF($D$137:$D$163,"to",E$137:E$163)</f>
        <v>420</v>
      </c>
      <c r="F167" s="17">
        <f t="shared" si="35"/>
        <v>588</v>
      </c>
      <c r="G167" s="17">
        <f t="shared" si="35"/>
        <v>954</v>
      </c>
      <c r="H167" s="17">
        <f t="shared" si="35"/>
        <v>0</v>
      </c>
      <c r="I167" s="17">
        <f t="shared" si="35"/>
        <v>0</v>
      </c>
      <c r="J167" s="17">
        <f t="shared" si="35"/>
        <v>0</v>
      </c>
      <c r="K167" s="17">
        <f t="shared" si="35"/>
        <v>183</v>
      </c>
      <c r="L167" s="46">
        <f t="shared" ref="L167:L175" si="36">+E167+F167+G167+H167+I167+J167+K167</f>
        <v>2145</v>
      </c>
    </row>
    <row r="168" spans="1:12" s="3" customFormat="1">
      <c r="A168" s="19">
        <v>2</v>
      </c>
      <c r="B168" s="39" t="s">
        <v>1</v>
      </c>
      <c r="C168" s="40"/>
      <c r="D168" s="19" t="s">
        <v>9</v>
      </c>
      <c r="E168" s="17">
        <f t="shared" ref="E168:K168" si="37">SUMIF($D$137:$D$163,"cn",E$137:E$163)</f>
        <v>542</v>
      </c>
      <c r="F168" s="17">
        <f t="shared" si="37"/>
        <v>539</v>
      </c>
      <c r="G168" s="17">
        <f t="shared" si="37"/>
        <v>684</v>
      </c>
      <c r="H168" s="17">
        <f t="shared" si="37"/>
        <v>0</v>
      </c>
      <c r="I168" s="17">
        <f t="shared" si="37"/>
        <v>0</v>
      </c>
      <c r="J168" s="17">
        <f t="shared" si="37"/>
        <v>0</v>
      </c>
      <c r="K168" s="17">
        <f t="shared" si="37"/>
        <v>129</v>
      </c>
      <c r="L168" s="19">
        <f t="shared" si="36"/>
        <v>1894</v>
      </c>
    </row>
    <row r="169" spans="1:12" s="3" customFormat="1">
      <c r="A169" s="19">
        <v>3</v>
      </c>
      <c r="B169" s="39" t="s">
        <v>3</v>
      </c>
      <c r="C169" s="40"/>
      <c r="D169" s="19" t="s">
        <v>10</v>
      </c>
      <c r="E169" s="17">
        <f t="shared" ref="E169:K169" si="38">SUMIF($D$137:$D$163,"bi",E$137:E$163)</f>
        <v>436</v>
      </c>
      <c r="F169" s="17">
        <f t="shared" si="38"/>
        <v>197</v>
      </c>
      <c r="G169" s="17">
        <f t="shared" si="38"/>
        <v>188</v>
      </c>
      <c r="H169" s="17">
        <f t="shared" si="38"/>
        <v>0</v>
      </c>
      <c r="I169" s="17">
        <f t="shared" si="38"/>
        <v>0</v>
      </c>
      <c r="J169" s="17">
        <f t="shared" si="38"/>
        <v>0</v>
      </c>
      <c r="K169" s="17">
        <f t="shared" si="38"/>
        <v>81</v>
      </c>
      <c r="L169" s="19">
        <f t="shared" si="36"/>
        <v>902</v>
      </c>
    </row>
    <row r="170" spans="1:12" s="3" customFormat="1">
      <c r="A170" s="19">
        <v>4</v>
      </c>
      <c r="B170" s="39" t="s">
        <v>2</v>
      </c>
      <c r="C170" s="40"/>
      <c r="D170" s="19" t="s">
        <v>7</v>
      </c>
      <c r="E170" s="17">
        <f t="shared" ref="E170:K170" si="39">SUMIF($D$137:$D$163,"no",E$137:E$163)</f>
        <v>114</v>
      </c>
      <c r="F170" s="17">
        <f t="shared" si="39"/>
        <v>71</v>
      </c>
      <c r="G170" s="17">
        <f t="shared" si="39"/>
        <v>138</v>
      </c>
      <c r="H170" s="17">
        <f t="shared" si="39"/>
        <v>0</v>
      </c>
      <c r="I170" s="17">
        <f t="shared" si="39"/>
        <v>0</v>
      </c>
      <c r="J170" s="17">
        <f t="shared" si="39"/>
        <v>0</v>
      </c>
      <c r="K170" s="17">
        <f t="shared" si="39"/>
        <v>9</v>
      </c>
      <c r="L170" s="19">
        <f t="shared" si="36"/>
        <v>332</v>
      </c>
    </row>
    <row r="171" spans="1:12" s="3" customFormat="1">
      <c r="A171" s="19">
        <v>5</v>
      </c>
      <c r="B171" s="42" t="s">
        <v>5</v>
      </c>
      <c r="C171" s="19"/>
      <c r="D171" s="19" t="s">
        <v>39</v>
      </c>
      <c r="E171" s="17">
        <f t="shared" ref="E171:K171" si="40">SUMIF($D$137:$D$163,"at",E$137:E$163)</f>
        <v>61</v>
      </c>
      <c r="F171" s="17">
        <f t="shared" si="40"/>
        <v>83</v>
      </c>
      <c r="G171" s="17">
        <f t="shared" si="40"/>
        <v>128</v>
      </c>
      <c r="H171" s="17">
        <f t="shared" si="40"/>
        <v>0</v>
      </c>
      <c r="I171" s="17">
        <f t="shared" si="40"/>
        <v>0</v>
      </c>
      <c r="J171" s="17">
        <f t="shared" si="40"/>
        <v>0</v>
      </c>
      <c r="K171" s="17">
        <f t="shared" si="40"/>
        <v>0</v>
      </c>
      <c r="L171" s="19">
        <f t="shared" si="36"/>
        <v>272</v>
      </c>
    </row>
    <row r="172" spans="1:12" s="3" customFormat="1">
      <c r="A172" s="19">
        <v>6</v>
      </c>
      <c r="B172" s="39" t="s">
        <v>82</v>
      </c>
      <c r="C172" s="40"/>
      <c r="D172" s="19" t="s">
        <v>81</v>
      </c>
      <c r="E172" s="17">
        <f t="shared" ref="E172:K172" si="41">SUMIF($D$137:$D$163,"ao",E$137:E$163)</f>
        <v>12</v>
      </c>
      <c r="F172" s="17">
        <f t="shared" si="41"/>
        <v>44</v>
      </c>
      <c r="G172" s="17">
        <f t="shared" si="41"/>
        <v>62</v>
      </c>
      <c r="H172" s="17">
        <f t="shared" si="41"/>
        <v>0</v>
      </c>
      <c r="I172" s="17">
        <f t="shared" si="41"/>
        <v>0</v>
      </c>
      <c r="J172" s="17">
        <f t="shared" si="41"/>
        <v>0</v>
      </c>
      <c r="K172" s="17">
        <f t="shared" si="41"/>
        <v>0</v>
      </c>
      <c r="L172" s="19">
        <f t="shared" si="36"/>
        <v>118</v>
      </c>
    </row>
    <row r="173" spans="1:12" s="3" customFormat="1">
      <c r="A173" s="19">
        <v>7</v>
      </c>
      <c r="B173" s="39" t="s">
        <v>11</v>
      </c>
      <c r="C173" s="40"/>
      <c r="D173" s="19" t="s">
        <v>48</v>
      </c>
      <c r="E173" s="17">
        <f t="shared" ref="E173:K173" si="42">SUMIF($D$137:$D$163,"vc",E$137:E$163)</f>
        <v>40</v>
      </c>
      <c r="F173" s="17">
        <f t="shared" si="42"/>
        <v>30</v>
      </c>
      <c r="G173" s="17">
        <f t="shared" si="42"/>
        <v>24</v>
      </c>
      <c r="H173" s="17">
        <f t="shared" si="42"/>
        <v>0</v>
      </c>
      <c r="I173" s="17">
        <f t="shared" si="42"/>
        <v>0</v>
      </c>
      <c r="J173" s="17">
        <f t="shared" si="42"/>
        <v>0</v>
      </c>
      <c r="K173" s="17">
        <f t="shared" si="42"/>
        <v>0</v>
      </c>
      <c r="L173" s="19">
        <f t="shared" si="36"/>
        <v>94</v>
      </c>
    </row>
    <row r="174" spans="1:12" s="3" customFormat="1">
      <c r="A174" s="19">
        <v>8</v>
      </c>
      <c r="B174" s="39" t="s">
        <v>6</v>
      </c>
      <c r="C174" s="40"/>
      <c r="D174" s="19" t="s">
        <v>47</v>
      </c>
      <c r="E174" s="17">
        <f t="shared" ref="E174:K174" si="43">SUMIF($D$137:$D$163,"vb",E$137:E$163)</f>
        <v>24</v>
      </c>
      <c r="F174" s="17">
        <f t="shared" si="43"/>
        <v>8</v>
      </c>
      <c r="G174" s="17">
        <f t="shared" si="43"/>
        <v>0</v>
      </c>
      <c r="H174" s="17">
        <f t="shared" si="43"/>
        <v>0</v>
      </c>
      <c r="I174" s="17">
        <f t="shared" si="43"/>
        <v>0</v>
      </c>
      <c r="J174" s="17">
        <f t="shared" si="43"/>
        <v>0</v>
      </c>
      <c r="K174" s="17">
        <f t="shared" si="43"/>
        <v>0</v>
      </c>
      <c r="L174" s="19">
        <f t="shared" si="36"/>
        <v>32</v>
      </c>
    </row>
    <row r="175" spans="1:12" s="3" customFormat="1">
      <c r="A175" s="19">
        <v>9</v>
      </c>
      <c r="B175" s="39" t="s">
        <v>28</v>
      </c>
      <c r="C175" s="40"/>
      <c r="D175" s="19" t="s">
        <v>45</v>
      </c>
      <c r="E175" s="17">
        <f t="shared" ref="E175:K175" si="44">SUMIF($D$137:$D$163,"al",E$137:E$163)</f>
        <v>11</v>
      </c>
      <c r="F175" s="17">
        <f t="shared" si="44"/>
        <v>0</v>
      </c>
      <c r="G175" s="17">
        <f t="shared" si="44"/>
        <v>0</v>
      </c>
      <c r="H175" s="17">
        <f t="shared" si="44"/>
        <v>0</v>
      </c>
      <c r="I175" s="17">
        <f t="shared" si="44"/>
        <v>0</v>
      </c>
      <c r="J175" s="17">
        <f t="shared" si="44"/>
        <v>0</v>
      </c>
      <c r="K175" s="17">
        <f t="shared" si="44"/>
        <v>0</v>
      </c>
      <c r="L175" s="55">
        <f t="shared" si="36"/>
        <v>11</v>
      </c>
    </row>
    <row r="176" spans="1:12">
      <c r="A176" s="60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2"/>
    </row>
  </sheetData>
  <sortState ref="A167:O175">
    <sortCondition descending="1" ref="L167:L175"/>
  </sortState>
  <mergeCells count="26">
    <mergeCell ref="A165:L165"/>
    <mergeCell ref="A176:L176"/>
    <mergeCell ref="A1:L1"/>
    <mergeCell ref="A119:L119"/>
    <mergeCell ref="A135:L135"/>
    <mergeCell ref="A128:L128"/>
    <mergeCell ref="A3:L3"/>
    <mergeCell ref="A27:L27"/>
    <mergeCell ref="A50:L50"/>
    <mergeCell ref="A67:L67"/>
    <mergeCell ref="A2:L2"/>
    <mergeCell ref="A26:L26"/>
    <mergeCell ref="A49:L49"/>
    <mergeCell ref="A66:L66"/>
    <mergeCell ref="A164:L164"/>
    <mergeCell ref="A109:L109"/>
    <mergeCell ref="A120:L120"/>
    <mergeCell ref="A91:L91"/>
    <mergeCell ref="A110:L110"/>
    <mergeCell ref="A129:L129"/>
    <mergeCell ref="A134:L134"/>
    <mergeCell ref="A82:L82"/>
    <mergeCell ref="A98:L98"/>
    <mergeCell ref="A99:L99"/>
    <mergeCell ref="A83:L83"/>
    <mergeCell ref="A90:L90"/>
  </mergeCells>
  <phoneticPr fontId="0" type="noConversion"/>
  <printOptions gridLines="1"/>
  <pageMargins left="0.82" right="0.57999999999999996" top="0.78" bottom="0.53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atleti</vt:lpstr>
      <vt:lpstr>società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2012-11-16T13:16:36Z</cp:lastPrinted>
  <dcterms:created xsi:type="dcterms:W3CDTF">1996-11-05T10:16:36Z</dcterms:created>
  <dcterms:modified xsi:type="dcterms:W3CDTF">2017-01-24T09:33:45Z</dcterms:modified>
</cp:coreProperties>
</file>