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900" activeTab="0"/>
  </bookViews>
  <sheets>
    <sheet name="atleti" sheetId="1" r:id="rId1"/>
    <sheet name="società" sheetId="2" r:id="rId2"/>
  </sheets>
  <definedNames>
    <definedName name="_xlnm.Print_Area" localSheetId="1">'società'!#REF!</definedName>
  </definedNames>
  <calcPr fullCalcOnLoad="1"/>
</workbook>
</file>

<file path=xl/sharedStrings.xml><?xml version="1.0" encoding="utf-8"?>
<sst xmlns="http://schemas.openxmlformats.org/spreadsheetml/2006/main" count="1021" uniqueCount="202">
  <si>
    <t>prov</t>
  </si>
  <si>
    <t>CUNEO</t>
  </si>
  <si>
    <t>NOVARA</t>
  </si>
  <si>
    <t>BIELLA</t>
  </si>
  <si>
    <t>TORINO</t>
  </si>
  <si>
    <t>ASTI</t>
  </si>
  <si>
    <t>VERBANIA</t>
  </si>
  <si>
    <t>NO</t>
  </si>
  <si>
    <t>TO</t>
  </si>
  <si>
    <t>CN</t>
  </si>
  <si>
    <t>BI</t>
  </si>
  <si>
    <t>VERCELLI</t>
  </si>
  <si>
    <t>BO</t>
  </si>
  <si>
    <t>TOT</t>
  </si>
  <si>
    <t>atleta</t>
  </si>
  <si>
    <t>società</t>
  </si>
  <si>
    <t>SINGOLO MASCHILE JUNIORES</t>
  </si>
  <si>
    <t>SINGOLO MASCHILE ALLIEVI</t>
  </si>
  <si>
    <t>SINGOLO MASCHILE RAGAZZI</t>
  </si>
  <si>
    <t>SINGOLO FEMMINILE ALLIEVE</t>
  </si>
  <si>
    <t>SINGOLO FEMMINILE RAGAZZE</t>
  </si>
  <si>
    <t>CLASSIFICA SOCIETA' JUNIORES MASCHILE</t>
  </si>
  <si>
    <t>CLASSIFICA SOCIETA' ALLIEVI MASCHILE</t>
  </si>
  <si>
    <t>CLASSIFICA SOCIETA' RAGAZZI MASCHILE</t>
  </si>
  <si>
    <t>CLASSIFICA SOCIETA' ALLIEVE FEMMINILE</t>
  </si>
  <si>
    <t>CLASSIFICA SOCIETA' RAGAZZE FEMMINILE</t>
  </si>
  <si>
    <t>CLASSIFICA GENERALE PER SOCIETA'</t>
  </si>
  <si>
    <t>CLASSIFICA GENERALE PER PROVINCIA</t>
  </si>
  <si>
    <t>ALESSANDRIA</t>
  </si>
  <si>
    <t xml:space="preserve">A.S.D.- T.T. BIELLA </t>
  </si>
  <si>
    <t xml:space="preserve">A.S.D.- T.T. A4 VERZUOLO </t>
  </si>
  <si>
    <t xml:space="preserve">GAMBA DAVIDE </t>
  </si>
  <si>
    <t xml:space="preserve">A.S.D.- T.T. NOVARA </t>
  </si>
  <si>
    <t xml:space="preserve">A.S.D.- T.T.- ALBA </t>
  </si>
  <si>
    <t xml:space="preserve">TORTA MARCO </t>
  </si>
  <si>
    <t xml:space="preserve">TORTA MATTEO </t>
  </si>
  <si>
    <t xml:space="preserve">A.S.D.- T.T. TORINO </t>
  </si>
  <si>
    <t xml:space="preserve">A.S.D.- G.S.G. REGALDI </t>
  </si>
  <si>
    <t xml:space="preserve">A.S.D. T.T. ENJOY </t>
  </si>
  <si>
    <t>AT</t>
  </si>
  <si>
    <t>AIME PIETRO</t>
  </si>
  <si>
    <t>DEGRANDIS NICOLA</t>
  </si>
  <si>
    <t>S</t>
  </si>
  <si>
    <t>TENNISTAVOLO MONDOVI'  A.S.D.</t>
  </si>
  <si>
    <t>TENNISTAVOLO MONDOVI' A.S.D.</t>
  </si>
  <si>
    <t>AL</t>
  </si>
  <si>
    <t>ASDTT CIRCOLO ANSPI NEBBIOLO</t>
  </si>
  <si>
    <t>VB</t>
  </si>
  <si>
    <t>VC</t>
  </si>
  <si>
    <t>CLASSIFICA SOCIETA' GIOVANISSIME FEMMINILE</t>
  </si>
  <si>
    <t>CLASSIFICA SOCIETA' GIOVANISSIMI  MASCHILE</t>
  </si>
  <si>
    <t>SINGOLO FEMMINILE GIOVANISSIME</t>
  </si>
  <si>
    <t>SINGOLO MASCHILE GIOVANISSIMI</t>
  </si>
  <si>
    <t>MANFREDI NICOLO'</t>
  </si>
  <si>
    <t>BORRELLO BEATRICE</t>
  </si>
  <si>
    <t>BELTRAMO ANDREA</t>
  </si>
  <si>
    <t>FRONGILLO ANDREA</t>
  </si>
  <si>
    <t>PS</t>
  </si>
  <si>
    <t>cod</t>
  </si>
  <si>
    <t>TIMO ARAYA</t>
  </si>
  <si>
    <t>ZUCCHETTI GIULIA</t>
  </si>
  <si>
    <t>LA SALA NICOLA</t>
  </si>
  <si>
    <t>TAVANI LUCA</t>
  </si>
  <si>
    <t>ZANETTA CHIARA</t>
  </si>
  <si>
    <t>SOLA LORENZO</t>
  </si>
  <si>
    <t>nato/a il</t>
  </si>
  <si>
    <t>RINAUDO SARA</t>
  </si>
  <si>
    <t>GAMBA FRANCESCO</t>
  </si>
  <si>
    <t>ROLFO VALENTINA</t>
  </si>
  <si>
    <t>FIMIANI FABIANA</t>
  </si>
  <si>
    <t>FIMIANI ALESSIO</t>
  </si>
  <si>
    <t>BONETTO MATTEO</t>
  </si>
  <si>
    <t>SINGOLO FEMMINILE JUNIORES</t>
  </si>
  <si>
    <t>CLASSIFICA SOCIETA' JUNIORES FEMMINILE</t>
  </si>
  <si>
    <t xml:space="preserve">C.U.S. TORINO A.S.D. </t>
  </si>
  <si>
    <t>SERENO REGIS CHIARA</t>
  </si>
  <si>
    <t>LAVITA ALEX</t>
  </si>
  <si>
    <t>BELTRAMO IVAN</t>
  </si>
  <si>
    <t>GARELLO ANDREA</t>
  </si>
  <si>
    <t>FERRARIS TOMMASO</t>
  </si>
  <si>
    <t>CERINA LORENZO</t>
  </si>
  <si>
    <t>AO</t>
  </si>
  <si>
    <t>AOSTA</t>
  </si>
  <si>
    <t>FANIZZA STEFANO</t>
  </si>
  <si>
    <t>ALLEGRANZA PIETRO</t>
  </si>
  <si>
    <t>BORDABOSSANA NICOLA</t>
  </si>
  <si>
    <t>SOLESIO MARCO</t>
  </si>
  <si>
    <t>SULIS GIORGIA</t>
  </si>
  <si>
    <t>POLIMENI FRANCESCO</t>
  </si>
  <si>
    <t>BOSSO FRANCESCA</t>
  </si>
  <si>
    <t>CURTI LUCIA</t>
  </si>
  <si>
    <t>FANIZZA REBECCA</t>
  </si>
  <si>
    <t>GARELLO SIMONE</t>
  </si>
  <si>
    <t>BUONO ALBERTO</t>
  </si>
  <si>
    <t>FINI LORENZO</t>
  </si>
  <si>
    <t>IZZO GIACOMO</t>
  </si>
  <si>
    <t>SULIS BEATRICE</t>
  </si>
  <si>
    <t>A.S.D. G.S. T.T. VERCELLI</t>
  </si>
  <si>
    <t>MASSIMINO FABIO</t>
  </si>
  <si>
    <t>ZAMPERETTI ELIA</t>
  </si>
  <si>
    <t>PINTO ANTONIO</t>
  </si>
  <si>
    <t>SERENO REGIS EMMA</t>
  </si>
  <si>
    <t xml:space="preserve">CENTINARO LORENZO </t>
  </si>
  <si>
    <t>A.S.D.COUMBA FREIDE T.T. AOSTA</t>
  </si>
  <si>
    <t>MEINERI GIACOMO</t>
  </si>
  <si>
    <t>MIJNO NICOLO'</t>
  </si>
  <si>
    <t>AMERIO ALESSIO</t>
  </si>
  <si>
    <t>FURNO PIETRO</t>
  </si>
  <si>
    <t>ROSSO GABRIELE</t>
  </si>
  <si>
    <t>BINI MANUEL</t>
  </si>
  <si>
    <t xml:space="preserve">CASASSA COSTANTINO </t>
  </si>
  <si>
    <t>TAMBORIN DAVIDE</t>
  </si>
  <si>
    <t>BRUNI FABRIZIO</t>
  </si>
  <si>
    <t>A.S.D. T.T. G.A.S.P. MONCALIERI</t>
  </si>
  <si>
    <t>TERZAGHI FILIPPO</t>
  </si>
  <si>
    <t>GUERRIERO FABIO</t>
  </si>
  <si>
    <t>OCCELLI STEFANO</t>
  </si>
  <si>
    <t>A.S.D. T.T. ARCADIA</t>
  </si>
  <si>
    <t>BOVO ALESSIO</t>
  </si>
  <si>
    <t xml:space="preserve">LA BUA FILIPPO </t>
  </si>
  <si>
    <t>DABBICCO DAVID</t>
  </si>
  <si>
    <t>PALAZZO ALESSIO</t>
  </si>
  <si>
    <t>A.PD. G.S. SPLENDOR</t>
  </si>
  <si>
    <t>GIULIANA ALESSANDRO</t>
  </si>
  <si>
    <t>ZANGHI SAMUELE</t>
  </si>
  <si>
    <t>SANTAGATA ENRICO MARIA</t>
  </si>
  <si>
    <t>MANCA MATTIA</t>
  </si>
  <si>
    <t>PISANI MARCO</t>
  </si>
  <si>
    <t>A.S.D. T.T. CARMAGNOLESE</t>
  </si>
  <si>
    <t xml:space="preserve">ORNATO FEDERICO </t>
  </si>
  <si>
    <t>GIOLITO ROBERTO</t>
  </si>
  <si>
    <t>PAOLETTI NICOLAS</t>
  </si>
  <si>
    <t>ZEFI RENATO</t>
  </si>
  <si>
    <t>FORMAGNANA LUCA</t>
  </si>
  <si>
    <t>NASTA FRANCESCA</t>
  </si>
  <si>
    <t xml:space="preserve">ZERBO MIRIAM </t>
  </si>
  <si>
    <t>FISSORE LORENZO</t>
  </si>
  <si>
    <t>CANAVESIO LUCA</t>
  </si>
  <si>
    <t>GAMBA ARIANNA</t>
  </si>
  <si>
    <t>MOTTA LODOVICA</t>
  </si>
  <si>
    <t>MONDELLI MICOL</t>
  </si>
  <si>
    <t>SOFIA FABIO</t>
  </si>
  <si>
    <t>MONDELLI MATTIA</t>
  </si>
  <si>
    <t>NICULESCU ALEX</t>
  </si>
  <si>
    <t>NICULESCU STEFANO</t>
  </si>
  <si>
    <t>SCRIBANTE EDOARDO</t>
  </si>
  <si>
    <t>SINGOLO FEMMINILE UNDER 9</t>
  </si>
  <si>
    <t>SINGOLO MASCHILE UNDER 9</t>
  </si>
  <si>
    <t>GRAND PRIX REGIONALE PIEMONTESE 2016/2017</t>
  </si>
  <si>
    <t>ROLFO ARIANNA</t>
  </si>
  <si>
    <t>NOSENZO SILVIA</t>
  </si>
  <si>
    <t>A.P.D. REFRANCORESE</t>
  </si>
  <si>
    <t>CLASSIFICA SOCIETA' UNDER 9 FEMMINILE</t>
  </si>
  <si>
    <t>CLASSIFICA SOCIETA' UNDER 9 MASCHILE</t>
  </si>
  <si>
    <t>BELTRAMO EVELYN</t>
  </si>
  <si>
    <t>PALUSHI KEVIN</t>
  </si>
  <si>
    <t>ROSSI EMANUELE</t>
  </si>
  <si>
    <t>MANFREDI FEDERICO</t>
  </si>
  <si>
    <t>RONZINO LETIZIA</t>
  </si>
  <si>
    <t>PELISSERO FRANCESCO</t>
  </si>
  <si>
    <t>CAPPAI GABRIELE</t>
  </si>
  <si>
    <t>KOSOVA EUGENIO</t>
  </si>
  <si>
    <t>SIMON EMANUEL VALERIU</t>
  </si>
  <si>
    <t>A.S.D. SIAL PIOSSASCO</t>
  </si>
  <si>
    <t>RUSSO MATTEO</t>
  </si>
  <si>
    <t>GUASTELLA ALESSANDRO</t>
  </si>
  <si>
    <t>PARISI GABRIELE</t>
  </si>
  <si>
    <t>SANNINI DANIELE</t>
  </si>
  <si>
    <t>SIMON DAVIDE LORENZO</t>
  </si>
  <si>
    <t>FERRARINI MATTEO</t>
  </si>
  <si>
    <t>PALUSHI ARON</t>
  </si>
  <si>
    <t>PIA MATTEO</t>
  </si>
  <si>
    <t>PIA LUCA</t>
  </si>
  <si>
    <t>ROSSI UMBERTO</t>
  </si>
  <si>
    <t>DRUA LORENZO</t>
  </si>
  <si>
    <t xml:space="preserve">MARTONE FEDERICO </t>
  </si>
  <si>
    <t>VERCELLI RICCARDO</t>
  </si>
  <si>
    <t>N</t>
  </si>
  <si>
    <t>PROLA FEDERICA</t>
  </si>
  <si>
    <t>SISPORT S.P.A. S.S.D.</t>
  </si>
  <si>
    <t>DANIELE ARTURO</t>
  </si>
  <si>
    <t>ARNULFO ENRICO</t>
  </si>
  <si>
    <t>AGOSTA MATTIA</t>
  </si>
  <si>
    <t>OZARCHEVICI REMUS</t>
  </si>
  <si>
    <t>CARETTI ALESSANDRO</t>
  </si>
  <si>
    <t>A.S.D. TT BAVENO LAGO MAGGIORE</t>
  </si>
  <si>
    <t>MILINI LORENZO</t>
  </si>
  <si>
    <t>OZARCHEVICI MIHAI</t>
  </si>
  <si>
    <t>ARNO FEDERICO</t>
  </si>
  <si>
    <t>OLIVERO ALESSANDRO</t>
  </si>
  <si>
    <t>PROLA EDOARDO</t>
  </si>
  <si>
    <t>BOBBA MATTEO</t>
  </si>
  <si>
    <t>FINOTTO LORIS</t>
  </si>
  <si>
    <t xml:space="preserve">QUAGLIA MATTHIAS </t>
  </si>
  <si>
    <t>DI GIOVINE ANDREA</t>
  </si>
  <si>
    <t>ASD TT SAOMS COSTA D'OVADA 97</t>
  </si>
  <si>
    <t xml:space="preserve">COSSEDDU FABIO </t>
  </si>
  <si>
    <t>MENIN LORENZO</t>
  </si>
  <si>
    <t>DE ALESSANDRI RICCARDO</t>
  </si>
  <si>
    <t>MELLINA FEDERICO</t>
  </si>
  <si>
    <t>MELLINA MICHELE</t>
  </si>
  <si>
    <t>MIOIA ALESSANDRO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</si>
</sst>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Charter BT"/>
      <family val="0"/>
    </font>
    <font>
      <sz val="9"/>
      <name val="Charter BT"/>
      <family val="0"/>
    </font>
    <font>
      <b/>
      <sz val="9"/>
      <name val="Charter BT"/>
      <family val="0"/>
    </font>
    <font>
      <b/>
      <sz val="14"/>
      <name val="Charter BT"/>
      <family val="0"/>
    </font>
    <font>
      <b/>
      <sz val="18"/>
      <name val="Charter BT"/>
      <family val="0"/>
    </font>
    <font>
      <b/>
      <sz val="10"/>
      <name val="Charter BT"/>
      <family val="0"/>
    </font>
    <font>
      <b/>
      <sz val="8"/>
      <name val="Charter BT"/>
      <family val="0"/>
    </font>
    <font>
      <sz val="8"/>
      <name val="Charter BT"/>
      <family val="0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64" fontId="3" fillId="0" borderId="0" xfId="0" applyNumberFormat="1" applyFont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9" fillId="0" borderId="16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7"/>
  <sheetViews>
    <sheetView tabSelected="1" zoomScalePageLayoutView="0" workbookViewId="0" topLeftCell="A1">
      <selection activeCell="T66" sqref="T66"/>
    </sheetView>
  </sheetViews>
  <sheetFormatPr defaultColWidth="9.140625" defaultRowHeight="12.75"/>
  <cols>
    <col min="1" max="1" width="2.7109375" style="4" customWidth="1"/>
    <col min="2" max="2" width="21.140625" style="4" customWidth="1"/>
    <col min="3" max="3" width="26.8515625" style="4" customWidth="1"/>
    <col min="4" max="4" width="4.28125" style="2" customWidth="1"/>
    <col min="5" max="5" width="6.8515625" style="34" customWidth="1"/>
    <col min="6" max="6" width="2.7109375" style="2" customWidth="1"/>
    <col min="7" max="7" width="1.7109375" style="2" customWidth="1"/>
    <col min="8" max="8" width="2.7109375" style="2" customWidth="1"/>
    <col min="9" max="9" width="1.7109375" style="2" customWidth="1"/>
    <col min="10" max="11" width="2.7109375" style="2" customWidth="1"/>
    <col min="12" max="12" width="1.7109375" style="2" customWidth="1"/>
    <col min="13" max="13" width="2.7109375" style="2" customWidth="1"/>
    <col min="14" max="14" width="1.7109375" style="2" customWidth="1"/>
    <col min="15" max="15" width="0.13671875" style="2" customWidth="1"/>
    <col min="16" max="17" width="2.7109375" style="2" customWidth="1"/>
    <col min="18" max="18" width="3.7109375" style="2" customWidth="1"/>
    <col min="19" max="16384" width="9.140625" style="4" customWidth="1"/>
  </cols>
  <sheetData>
    <row r="1" spans="1:18" ht="1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34.5" customHeight="1">
      <c r="A2" s="64" t="s">
        <v>148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</row>
    <row r="3" spans="1:18" ht="12" customHeigh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</row>
    <row r="4" spans="1:18" ht="18">
      <c r="A4" s="58" t="s">
        <v>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</row>
    <row r="5" spans="1:18" ht="12" customHeight="1">
      <c r="A5" s="27"/>
      <c r="B5" s="27" t="s">
        <v>14</v>
      </c>
      <c r="C5" s="33" t="s">
        <v>15</v>
      </c>
      <c r="D5" s="28" t="s">
        <v>58</v>
      </c>
      <c r="E5" s="35" t="s">
        <v>65</v>
      </c>
      <c r="F5" s="61">
        <v>1</v>
      </c>
      <c r="G5" s="62"/>
      <c r="H5" s="61">
        <v>2</v>
      </c>
      <c r="I5" s="62"/>
      <c r="J5" s="29">
        <v>3</v>
      </c>
      <c r="K5" s="61">
        <v>4</v>
      </c>
      <c r="L5" s="62"/>
      <c r="M5" s="61">
        <v>5</v>
      </c>
      <c r="N5" s="62"/>
      <c r="O5" s="28" t="s">
        <v>57</v>
      </c>
      <c r="P5" s="28">
        <v>6</v>
      </c>
      <c r="Q5" s="28" t="s">
        <v>12</v>
      </c>
      <c r="R5" s="29" t="s">
        <v>13</v>
      </c>
    </row>
    <row r="6" spans="1:18" ht="12">
      <c r="A6" s="13">
        <v>1</v>
      </c>
      <c r="B6" s="22" t="s">
        <v>136</v>
      </c>
      <c r="C6" s="23" t="s">
        <v>128</v>
      </c>
      <c r="D6" s="25">
        <v>2104</v>
      </c>
      <c r="E6" s="36">
        <v>36988</v>
      </c>
      <c r="F6" s="13">
        <v>20</v>
      </c>
      <c r="G6" s="15" t="s">
        <v>42</v>
      </c>
      <c r="H6" s="14"/>
      <c r="I6" s="15"/>
      <c r="J6" s="16"/>
      <c r="K6" s="13"/>
      <c r="L6" s="15"/>
      <c r="M6" s="14"/>
      <c r="N6" s="15"/>
      <c r="O6" s="13"/>
      <c r="P6" s="13"/>
      <c r="Q6" s="13"/>
      <c r="R6" s="16">
        <f aca="true" t="shared" si="0" ref="R6:R37">+F6+H6+J6+K6+M6-O6+P6+Q6</f>
        <v>20</v>
      </c>
    </row>
    <row r="7" spans="1:18" ht="12">
      <c r="A7" s="13">
        <v>2</v>
      </c>
      <c r="B7" s="22" t="s">
        <v>79</v>
      </c>
      <c r="C7" s="22" t="s">
        <v>29</v>
      </c>
      <c r="D7" s="26">
        <v>749</v>
      </c>
      <c r="E7" s="36">
        <v>37390</v>
      </c>
      <c r="F7" s="13">
        <v>20</v>
      </c>
      <c r="G7" s="15" t="s">
        <v>177</v>
      </c>
      <c r="H7" s="14"/>
      <c r="I7" s="15"/>
      <c r="J7" s="16"/>
      <c r="K7" s="13"/>
      <c r="L7" s="15"/>
      <c r="M7" s="14"/>
      <c r="N7" s="15"/>
      <c r="O7" s="13"/>
      <c r="P7" s="13"/>
      <c r="Q7" s="13"/>
      <c r="R7" s="16">
        <f t="shared" si="0"/>
        <v>20</v>
      </c>
    </row>
    <row r="8" spans="1:18" ht="12">
      <c r="A8" s="13">
        <v>3</v>
      </c>
      <c r="B8" s="22" t="s">
        <v>61</v>
      </c>
      <c r="C8" s="20" t="s">
        <v>43</v>
      </c>
      <c r="D8" s="16">
        <v>3193</v>
      </c>
      <c r="E8" s="36">
        <v>36376</v>
      </c>
      <c r="F8" s="13">
        <v>16</v>
      </c>
      <c r="G8" s="15" t="s">
        <v>42</v>
      </c>
      <c r="H8" s="14"/>
      <c r="I8" s="15"/>
      <c r="J8" s="16"/>
      <c r="K8" s="13"/>
      <c r="L8" s="15"/>
      <c r="M8" s="14"/>
      <c r="N8" s="15"/>
      <c r="O8" s="13"/>
      <c r="P8" s="13"/>
      <c r="Q8" s="13"/>
      <c r="R8" s="16">
        <f t="shared" si="0"/>
        <v>16</v>
      </c>
    </row>
    <row r="9" spans="1:18" ht="12">
      <c r="A9" s="13">
        <v>4</v>
      </c>
      <c r="B9" s="22" t="s">
        <v>53</v>
      </c>
      <c r="C9" s="22" t="s">
        <v>29</v>
      </c>
      <c r="D9" s="26">
        <v>749</v>
      </c>
      <c r="E9" s="36">
        <v>37526</v>
      </c>
      <c r="F9" s="13">
        <v>16</v>
      </c>
      <c r="G9" s="15" t="s">
        <v>177</v>
      </c>
      <c r="H9" s="14"/>
      <c r="I9" s="15"/>
      <c r="J9" s="16"/>
      <c r="K9" s="13"/>
      <c r="L9" s="15"/>
      <c r="M9" s="14"/>
      <c r="N9" s="15"/>
      <c r="O9" s="13"/>
      <c r="P9" s="13"/>
      <c r="Q9" s="13"/>
      <c r="R9" s="16">
        <f t="shared" si="0"/>
        <v>16</v>
      </c>
    </row>
    <row r="10" spans="1:18" ht="12">
      <c r="A10" s="13">
        <v>5</v>
      </c>
      <c r="B10" s="22" t="s">
        <v>88</v>
      </c>
      <c r="C10" s="23" t="s">
        <v>74</v>
      </c>
      <c r="D10" s="25">
        <v>437</v>
      </c>
      <c r="E10" s="36">
        <v>36725</v>
      </c>
      <c r="F10" s="13">
        <v>12</v>
      </c>
      <c r="G10" s="15" t="s">
        <v>42</v>
      </c>
      <c r="H10" s="14"/>
      <c r="I10" s="15"/>
      <c r="J10" s="16"/>
      <c r="K10" s="13"/>
      <c r="L10" s="15"/>
      <c r="M10" s="14"/>
      <c r="N10" s="15"/>
      <c r="O10" s="13"/>
      <c r="P10" s="13"/>
      <c r="Q10" s="13">
        <v>3</v>
      </c>
      <c r="R10" s="16">
        <f t="shared" si="0"/>
        <v>15</v>
      </c>
    </row>
    <row r="11" spans="1:18" ht="12">
      <c r="A11" s="13">
        <v>6</v>
      </c>
      <c r="B11" s="22" t="s">
        <v>76</v>
      </c>
      <c r="C11" s="23" t="s">
        <v>38</v>
      </c>
      <c r="D11" s="25">
        <v>3051</v>
      </c>
      <c r="E11" s="36">
        <v>36705</v>
      </c>
      <c r="F11" s="13">
        <v>12</v>
      </c>
      <c r="G11" s="15" t="s">
        <v>177</v>
      </c>
      <c r="H11" s="14"/>
      <c r="I11" s="15"/>
      <c r="J11" s="16"/>
      <c r="K11" s="13"/>
      <c r="L11" s="15"/>
      <c r="M11" s="14"/>
      <c r="N11" s="15"/>
      <c r="O11" s="13"/>
      <c r="P11" s="13"/>
      <c r="Q11" s="13">
        <v>3</v>
      </c>
      <c r="R11" s="16">
        <f t="shared" si="0"/>
        <v>15</v>
      </c>
    </row>
    <row r="12" spans="1:18" ht="12">
      <c r="A12" s="13">
        <v>7</v>
      </c>
      <c r="B12" s="12" t="s">
        <v>40</v>
      </c>
      <c r="C12" s="23" t="s">
        <v>30</v>
      </c>
      <c r="D12" s="25">
        <v>550</v>
      </c>
      <c r="E12" s="36">
        <v>37935</v>
      </c>
      <c r="F12" s="13">
        <v>12</v>
      </c>
      <c r="G12" s="15" t="s">
        <v>42</v>
      </c>
      <c r="H12" s="14"/>
      <c r="I12" s="15"/>
      <c r="J12" s="16"/>
      <c r="K12" s="13"/>
      <c r="L12" s="15"/>
      <c r="M12" s="14"/>
      <c r="N12" s="15"/>
      <c r="O12" s="13"/>
      <c r="P12" s="13"/>
      <c r="Q12" s="13"/>
      <c r="R12" s="16">
        <f t="shared" si="0"/>
        <v>12</v>
      </c>
    </row>
    <row r="13" spans="1:18" ht="12">
      <c r="A13" s="13">
        <v>8</v>
      </c>
      <c r="B13" s="22" t="s">
        <v>31</v>
      </c>
      <c r="C13" s="23" t="s">
        <v>29</v>
      </c>
      <c r="D13" s="25">
        <v>749</v>
      </c>
      <c r="E13" s="36">
        <v>37361</v>
      </c>
      <c r="F13" s="13">
        <v>12</v>
      </c>
      <c r="G13" s="15" t="s">
        <v>177</v>
      </c>
      <c r="H13" s="14"/>
      <c r="I13" s="15"/>
      <c r="J13" s="16"/>
      <c r="K13" s="13"/>
      <c r="L13" s="15"/>
      <c r="M13" s="14"/>
      <c r="N13" s="15"/>
      <c r="O13" s="13"/>
      <c r="P13" s="13"/>
      <c r="Q13" s="13"/>
      <c r="R13" s="16">
        <f t="shared" si="0"/>
        <v>12</v>
      </c>
    </row>
    <row r="14" spans="1:18" ht="12">
      <c r="A14" s="13">
        <v>9</v>
      </c>
      <c r="B14" s="22" t="s">
        <v>62</v>
      </c>
      <c r="C14" s="23" t="s">
        <v>74</v>
      </c>
      <c r="D14" s="25">
        <v>437</v>
      </c>
      <c r="E14" s="36">
        <v>36181</v>
      </c>
      <c r="F14" s="13">
        <v>8</v>
      </c>
      <c r="G14" s="15" t="s">
        <v>42</v>
      </c>
      <c r="H14" s="14"/>
      <c r="I14" s="15"/>
      <c r="J14" s="16"/>
      <c r="K14" s="13"/>
      <c r="L14" s="15"/>
      <c r="M14" s="14"/>
      <c r="N14" s="15"/>
      <c r="O14" s="13"/>
      <c r="P14" s="13"/>
      <c r="Q14" s="13">
        <v>3</v>
      </c>
      <c r="R14" s="16">
        <f t="shared" si="0"/>
        <v>11</v>
      </c>
    </row>
    <row r="15" spans="1:18" ht="12">
      <c r="A15" s="13">
        <v>10</v>
      </c>
      <c r="B15" s="22" t="s">
        <v>35</v>
      </c>
      <c r="C15" s="23" t="s">
        <v>30</v>
      </c>
      <c r="D15" s="25">
        <v>550</v>
      </c>
      <c r="E15" s="36">
        <v>36957</v>
      </c>
      <c r="F15" s="13">
        <v>8</v>
      </c>
      <c r="G15" s="15" t="s">
        <v>42</v>
      </c>
      <c r="H15" s="14"/>
      <c r="I15" s="15"/>
      <c r="J15" s="16"/>
      <c r="K15" s="13"/>
      <c r="L15" s="15"/>
      <c r="M15" s="14"/>
      <c r="N15" s="15"/>
      <c r="O15" s="13"/>
      <c r="P15" s="13"/>
      <c r="Q15" s="13">
        <v>3</v>
      </c>
      <c r="R15" s="16">
        <f t="shared" si="0"/>
        <v>11</v>
      </c>
    </row>
    <row r="16" spans="1:18" ht="12">
      <c r="A16" s="13">
        <v>11</v>
      </c>
      <c r="B16" s="12" t="s">
        <v>120</v>
      </c>
      <c r="C16" s="23" t="s">
        <v>29</v>
      </c>
      <c r="D16" s="25">
        <v>749</v>
      </c>
      <c r="E16" s="36">
        <v>36624</v>
      </c>
      <c r="F16" s="13">
        <v>8</v>
      </c>
      <c r="G16" s="15" t="s">
        <v>177</v>
      </c>
      <c r="H16" s="14"/>
      <c r="I16" s="15"/>
      <c r="J16" s="16"/>
      <c r="K16" s="13"/>
      <c r="L16" s="15"/>
      <c r="M16" s="14"/>
      <c r="N16" s="15"/>
      <c r="O16" s="13"/>
      <c r="P16" s="13"/>
      <c r="Q16" s="13">
        <v>3</v>
      </c>
      <c r="R16" s="16">
        <f t="shared" si="0"/>
        <v>11</v>
      </c>
    </row>
    <row r="17" spans="1:18" ht="12">
      <c r="A17" s="13">
        <v>12</v>
      </c>
      <c r="B17" s="12" t="s">
        <v>83</v>
      </c>
      <c r="C17" s="23" t="s">
        <v>36</v>
      </c>
      <c r="D17" s="25">
        <v>955</v>
      </c>
      <c r="E17" s="36">
        <v>37286</v>
      </c>
      <c r="F17" s="13">
        <v>8</v>
      </c>
      <c r="G17" s="15" t="s">
        <v>42</v>
      </c>
      <c r="H17" s="14"/>
      <c r="I17" s="15"/>
      <c r="J17" s="16"/>
      <c r="K17" s="13"/>
      <c r="L17" s="15"/>
      <c r="M17" s="14"/>
      <c r="N17" s="15"/>
      <c r="O17" s="13"/>
      <c r="P17" s="13"/>
      <c r="Q17" s="13"/>
      <c r="R17" s="16">
        <f t="shared" si="0"/>
        <v>8</v>
      </c>
    </row>
    <row r="18" spans="1:18" ht="12">
      <c r="A18" s="13">
        <v>13</v>
      </c>
      <c r="B18" s="22" t="s">
        <v>98</v>
      </c>
      <c r="C18" s="23" t="s">
        <v>74</v>
      </c>
      <c r="D18" s="25">
        <v>437</v>
      </c>
      <c r="E18" s="36">
        <v>37398</v>
      </c>
      <c r="F18" s="13">
        <v>8</v>
      </c>
      <c r="G18" s="15" t="s">
        <v>42</v>
      </c>
      <c r="H18" s="14"/>
      <c r="I18" s="15"/>
      <c r="J18" s="16"/>
      <c r="K18" s="13"/>
      <c r="L18" s="15"/>
      <c r="M18" s="14"/>
      <c r="N18" s="15"/>
      <c r="O18" s="13"/>
      <c r="P18" s="13"/>
      <c r="Q18" s="13"/>
      <c r="R18" s="16">
        <f t="shared" si="0"/>
        <v>8</v>
      </c>
    </row>
    <row r="19" spans="1:18" ht="12">
      <c r="A19" s="13">
        <v>14</v>
      </c>
      <c r="B19" s="22" t="s">
        <v>80</v>
      </c>
      <c r="C19" s="20" t="s">
        <v>46</v>
      </c>
      <c r="D19" s="16">
        <v>3088</v>
      </c>
      <c r="E19" s="36">
        <v>36903</v>
      </c>
      <c r="F19" s="13">
        <v>8</v>
      </c>
      <c r="G19" s="15" t="s">
        <v>177</v>
      </c>
      <c r="H19" s="14"/>
      <c r="I19" s="15"/>
      <c r="J19" s="16"/>
      <c r="K19" s="13"/>
      <c r="L19" s="15"/>
      <c r="M19" s="14"/>
      <c r="N19" s="15"/>
      <c r="O19" s="13"/>
      <c r="P19" s="13"/>
      <c r="Q19" s="13"/>
      <c r="R19" s="16">
        <f t="shared" si="0"/>
        <v>8</v>
      </c>
    </row>
    <row r="20" spans="1:18" ht="12">
      <c r="A20" s="13">
        <v>15</v>
      </c>
      <c r="B20" s="12" t="s">
        <v>197</v>
      </c>
      <c r="C20" s="23" t="s">
        <v>97</v>
      </c>
      <c r="D20" s="25">
        <v>1402</v>
      </c>
      <c r="E20" s="36">
        <v>37105</v>
      </c>
      <c r="F20" s="13">
        <v>8</v>
      </c>
      <c r="G20" s="15" t="s">
        <v>177</v>
      </c>
      <c r="H20" s="14"/>
      <c r="I20" s="15"/>
      <c r="J20" s="16"/>
      <c r="K20" s="13"/>
      <c r="L20" s="15"/>
      <c r="M20" s="14"/>
      <c r="N20" s="15"/>
      <c r="O20" s="13"/>
      <c r="P20" s="13"/>
      <c r="Q20" s="13"/>
      <c r="R20" s="16">
        <f t="shared" si="0"/>
        <v>8</v>
      </c>
    </row>
    <row r="21" spans="1:18" s="24" customFormat="1" ht="12">
      <c r="A21" s="13">
        <v>16</v>
      </c>
      <c r="B21" s="22" t="s">
        <v>107</v>
      </c>
      <c r="C21" s="22" t="s">
        <v>29</v>
      </c>
      <c r="D21" s="26">
        <v>749</v>
      </c>
      <c r="E21" s="36">
        <v>37689</v>
      </c>
      <c r="F21" s="13">
        <v>8</v>
      </c>
      <c r="G21" s="15" t="s">
        <v>177</v>
      </c>
      <c r="H21" s="14"/>
      <c r="I21" s="15"/>
      <c r="J21" s="16"/>
      <c r="K21" s="13"/>
      <c r="L21" s="15"/>
      <c r="M21" s="14"/>
      <c r="N21" s="15"/>
      <c r="O21" s="13"/>
      <c r="P21" s="13"/>
      <c r="Q21" s="13"/>
      <c r="R21" s="16">
        <f t="shared" si="0"/>
        <v>8</v>
      </c>
    </row>
    <row r="22" spans="1:18" s="24" customFormat="1" ht="12">
      <c r="A22" s="13">
        <v>17</v>
      </c>
      <c r="B22" s="12" t="s">
        <v>159</v>
      </c>
      <c r="C22" s="23" t="s">
        <v>151</v>
      </c>
      <c r="D22" s="25">
        <v>815</v>
      </c>
      <c r="E22" s="36">
        <v>36861</v>
      </c>
      <c r="F22" s="13">
        <v>6</v>
      </c>
      <c r="G22" s="15" t="s">
        <v>42</v>
      </c>
      <c r="H22" s="14"/>
      <c r="I22" s="15"/>
      <c r="J22" s="16"/>
      <c r="K22" s="13"/>
      <c r="L22" s="15"/>
      <c r="M22" s="14"/>
      <c r="N22" s="15"/>
      <c r="O22" s="13"/>
      <c r="P22" s="13"/>
      <c r="Q22" s="13"/>
      <c r="R22" s="16">
        <f t="shared" si="0"/>
        <v>6</v>
      </c>
    </row>
    <row r="23" spans="1:18" s="24" customFormat="1" ht="12">
      <c r="A23" s="13">
        <v>18</v>
      </c>
      <c r="B23" s="22" t="s">
        <v>71</v>
      </c>
      <c r="C23" s="23" t="s">
        <v>30</v>
      </c>
      <c r="D23" s="25">
        <v>550</v>
      </c>
      <c r="E23" s="36">
        <v>37922</v>
      </c>
      <c r="F23" s="13">
        <v>6</v>
      </c>
      <c r="G23" s="15" t="s">
        <v>42</v>
      </c>
      <c r="H23" s="14"/>
      <c r="I23" s="15"/>
      <c r="J23" s="16"/>
      <c r="K23" s="13"/>
      <c r="L23" s="15"/>
      <c r="M23" s="14"/>
      <c r="N23" s="15"/>
      <c r="O23" s="13"/>
      <c r="P23" s="13"/>
      <c r="Q23" s="13"/>
      <c r="R23" s="16">
        <f t="shared" si="0"/>
        <v>6</v>
      </c>
    </row>
    <row r="24" spans="1:18" s="24" customFormat="1" ht="12">
      <c r="A24" s="13">
        <v>19</v>
      </c>
      <c r="B24" s="22" t="s">
        <v>34</v>
      </c>
      <c r="C24" s="23" t="s">
        <v>30</v>
      </c>
      <c r="D24" s="25">
        <v>550</v>
      </c>
      <c r="E24" s="36">
        <v>37638</v>
      </c>
      <c r="F24" s="13">
        <v>6</v>
      </c>
      <c r="G24" s="15" t="s">
        <v>42</v>
      </c>
      <c r="H24" s="14"/>
      <c r="I24" s="15"/>
      <c r="J24" s="16"/>
      <c r="K24" s="13"/>
      <c r="L24" s="15"/>
      <c r="M24" s="14"/>
      <c r="N24" s="15"/>
      <c r="O24" s="13"/>
      <c r="P24" s="13"/>
      <c r="Q24" s="13"/>
      <c r="R24" s="16">
        <f t="shared" si="0"/>
        <v>6</v>
      </c>
    </row>
    <row r="25" spans="1:18" ht="12">
      <c r="A25" s="13">
        <v>20</v>
      </c>
      <c r="B25" s="12" t="s">
        <v>84</v>
      </c>
      <c r="C25" s="23" t="s">
        <v>74</v>
      </c>
      <c r="D25" s="25">
        <v>437</v>
      </c>
      <c r="E25" s="36">
        <v>37685</v>
      </c>
      <c r="F25" s="13">
        <v>6</v>
      </c>
      <c r="G25" s="15" t="s">
        <v>42</v>
      </c>
      <c r="H25" s="14"/>
      <c r="I25" s="15"/>
      <c r="J25" s="16"/>
      <c r="K25" s="13"/>
      <c r="L25" s="15"/>
      <c r="M25" s="14"/>
      <c r="N25" s="15"/>
      <c r="O25" s="13"/>
      <c r="P25" s="13"/>
      <c r="Q25" s="13"/>
      <c r="R25" s="16">
        <f t="shared" si="0"/>
        <v>6</v>
      </c>
    </row>
    <row r="26" spans="1:18" ht="12">
      <c r="A26" s="13">
        <v>21</v>
      </c>
      <c r="B26" s="12" t="s">
        <v>41</v>
      </c>
      <c r="C26" s="21" t="s">
        <v>43</v>
      </c>
      <c r="D26" s="13">
        <v>3193</v>
      </c>
      <c r="E26" s="37">
        <v>37054</v>
      </c>
      <c r="F26" s="13">
        <v>6</v>
      </c>
      <c r="G26" s="14" t="s">
        <v>42</v>
      </c>
      <c r="H26" s="13"/>
      <c r="I26" s="14"/>
      <c r="J26" s="13"/>
      <c r="K26" s="13"/>
      <c r="L26" s="14"/>
      <c r="M26" s="13"/>
      <c r="N26" s="14"/>
      <c r="O26" s="13"/>
      <c r="P26" s="13"/>
      <c r="Q26" s="13"/>
      <c r="R26" s="16">
        <f t="shared" si="0"/>
        <v>6</v>
      </c>
    </row>
    <row r="27" spans="1:18" ht="12">
      <c r="A27" s="13">
        <v>22</v>
      </c>
      <c r="B27" s="12" t="s">
        <v>70</v>
      </c>
      <c r="C27" s="22" t="s">
        <v>74</v>
      </c>
      <c r="D27" s="26">
        <v>437</v>
      </c>
      <c r="E27" s="36">
        <v>37502</v>
      </c>
      <c r="F27" s="13">
        <v>6</v>
      </c>
      <c r="G27" s="15" t="s">
        <v>42</v>
      </c>
      <c r="H27" s="14"/>
      <c r="I27" s="15"/>
      <c r="J27" s="16"/>
      <c r="K27" s="13"/>
      <c r="L27" s="15"/>
      <c r="M27" s="14"/>
      <c r="N27" s="15"/>
      <c r="O27" s="13"/>
      <c r="P27" s="13"/>
      <c r="Q27" s="13"/>
      <c r="R27" s="16">
        <f t="shared" si="0"/>
        <v>6</v>
      </c>
    </row>
    <row r="28" spans="1:18" ht="12">
      <c r="A28" s="13">
        <v>23</v>
      </c>
      <c r="B28" s="22" t="s">
        <v>115</v>
      </c>
      <c r="C28" s="23" t="s">
        <v>113</v>
      </c>
      <c r="D28" s="25">
        <v>328</v>
      </c>
      <c r="E28" s="36">
        <v>36934</v>
      </c>
      <c r="F28" s="13">
        <v>6</v>
      </c>
      <c r="G28" s="15" t="s">
        <v>42</v>
      </c>
      <c r="H28" s="14"/>
      <c r="I28" s="15"/>
      <c r="J28" s="16"/>
      <c r="K28" s="13"/>
      <c r="L28" s="15"/>
      <c r="M28" s="14"/>
      <c r="N28" s="15"/>
      <c r="O28" s="13"/>
      <c r="P28" s="13"/>
      <c r="Q28" s="13"/>
      <c r="R28" s="16">
        <f t="shared" si="0"/>
        <v>6</v>
      </c>
    </row>
    <row r="29" spans="1:18" ht="12">
      <c r="A29" s="13">
        <v>24</v>
      </c>
      <c r="B29" s="12" t="s">
        <v>126</v>
      </c>
      <c r="C29" s="23" t="s">
        <v>33</v>
      </c>
      <c r="D29" s="25">
        <v>665</v>
      </c>
      <c r="E29" s="36">
        <v>36734</v>
      </c>
      <c r="F29" s="13">
        <v>6</v>
      </c>
      <c r="G29" s="15" t="s">
        <v>42</v>
      </c>
      <c r="H29" s="14"/>
      <c r="I29" s="15"/>
      <c r="J29" s="13"/>
      <c r="K29" s="13"/>
      <c r="L29" s="15"/>
      <c r="M29" s="14"/>
      <c r="N29" s="15"/>
      <c r="O29" s="13"/>
      <c r="P29" s="13"/>
      <c r="Q29" s="13"/>
      <c r="R29" s="16">
        <f t="shared" si="0"/>
        <v>6</v>
      </c>
    </row>
    <row r="30" spans="1:18" ht="12">
      <c r="A30" s="13">
        <v>25</v>
      </c>
      <c r="B30" s="22" t="s">
        <v>109</v>
      </c>
      <c r="C30" s="23" t="s">
        <v>97</v>
      </c>
      <c r="D30" s="25">
        <v>1402</v>
      </c>
      <c r="E30" s="36">
        <v>37325</v>
      </c>
      <c r="F30" s="13">
        <v>6</v>
      </c>
      <c r="G30" s="15" t="s">
        <v>177</v>
      </c>
      <c r="H30" s="14"/>
      <c r="I30" s="15"/>
      <c r="J30" s="13"/>
      <c r="K30" s="13"/>
      <c r="L30" s="15"/>
      <c r="M30" s="14"/>
      <c r="N30" s="15"/>
      <c r="O30" s="13"/>
      <c r="P30" s="13"/>
      <c r="Q30" s="13"/>
      <c r="R30" s="16">
        <f t="shared" si="0"/>
        <v>6</v>
      </c>
    </row>
    <row r="31" spans="1:18" ht="12">
      <c r="A31" s="13">
        <v>26</v>
      </c>
      <c r="B31" s="12" t="s">
        <v>56</v>
      </c>
      <c r="C31" s="20" t="s">
        <v>46</v>
      </c>
      <c r="D31" s="16">
        <v>3088</v>
      </c>
      <c r="E31" s="36">
        <v>37206</v>
      </c>
      <c r="F31" s="13">
        <v>6</v>
      </c>
      <c r="G31" s="15" t="s">
        <v>177</v>
      </c>
      <c r="H31" s="14"/>
      <c r="I31" s="15"/>
      <c r="J31" s="13"/>
      <c r="K31" s="13"/>
      <c r="L31" s="15"/>
      <c r="M31" s="14"/>
      <c r="N31" s="15"/>
      <c r="O31" s="13"/>
      <c r="P31" s="13"/>
      <c r="Q31" s="13"/>
      <c r="R31" s="16">
        <f t="shared" si="0"/>
        <v>6</v>
      </c>
    </row>
    <row r="32" spans="1:18" ht="12">
      <c r="A32" s="13">
        <v>27</v>
      </c>
      <c r="B32" s="22" t="s">
        <v>123</v>
      </c>
      <c r="C32" s="21" t="s">
        <v>46</v>
      </c>
      <c r="D32" s="13">
        <v>3088</v>
      </c>
      <c r="E32" s="36">
        <v>37983</v>
      </c>
      <c r="F32" s="13">
        <v>6</v>
      </c>
      <c r="G32" s="15" t="s">
        <v>177</v>
      </c>
      <c r="H32" s="14"/>
      <c r="I32" s="15"/>
      <c r="J32" s="13"/>
      <c r="K32" s="13"/>
      <c r="L32" s="15"/>
      <c r="M32" s="14"/>
      <c r="N32" s="15"/>
      <c r="O32" s="13"/>
      <c r="P32" s="13"/>
      <c r="Q32" s="13"/>
      <c r="R32" s="16">
        <f t="shared" si="0"/>
        <v>6</v>
      </c>
    </row>
    <row r="33" spans="1:18" ht="12">
      <c r="A33" s="13">
        <v>28</v>
      </c>
      <c r="B33" s="22" t="s">
        <v>133</v>
      </c>
      <c r="C33" s="23" t="s">
        <v>29</v>
      </c>
      <c r="D33" s="25">
        <v>749</v>
      </c>
      <c r="E33" s="36">
        <v>37873</v>
      </c>
      <c r="F33" s="13">
        <v>6</v>
      </c>
      <c r="G33" s="15" t="s">
        <v>177</v>
      </c>
      <c r="H33" s="14"/>
      <c r="I33" s="15"/>
      <c r="J33" s="13"/>
      <c r="K33" s="13"/>
      <c r="L33" s="15"/>
      <c r="M33" s="14"/>
      <c r="N33" s="14"/>
      <c r="O33" s="13"/>
      <c r="P33" s="13"/>
      <c r="Q33" s="13"/>
      <c r="R33" s="16">
        <f t="shared" si="0"/>
        <v>6</v>
      </c>
    </row>
    <row r="34" spans="1:18" ht="12">
      <c r="A34" s="13">
        <v>29</v>
      </c>
      <c r="B34" s="22" t="s">
        <v>198</v>
      </c>
      <c r="C34" s="20" t="s">
        <v>195</v>
      </c>
      <c r="D34" s="20">
        <v>2379</v>
      </c>
      <c r="E34" s="36">
        <v>36817</v>
      </c>
      <c r="F34" s="13">
        <v>6</v>
      </c>
      <c r="G34" s="15" t="s">
        <v>177</v>
      </c>
      <c r="H34" s="14"/>
      <c r="I34" s="15"/>
      <c r="J34" s="13"/>
      <c r="K34" s="13"/>
      <c r="L34" s="15"/>
      <c r="M34" s="14"/>
      <c r="N34" s="14"/>
      <c r="O34" s="13"/>
      <c r="P34" s="13"/>
      <c r="Q34" s="13"/>
      <c r="R34" s="16">
        <f t="shared" si="0"/>
        <v>6</v>
      </c>
    </row>
    <row r="35" spans="1:18" ht="12">
      <c r="A35" s="13">
        <v>30</v>
      </c>
      <c r="B35" s="12" t="s">
        <v>64</v>
      </c>
      <c r="C35" s="22" t="s">
        <v>32</v>
      </c>
      <c r="D35" s="26">
        <v>376</v>
      </c>
      <c r="E35" s="36">
        <v>36459</v>
      </c>
      <c r="F35" s="13">
        <v>6</v>
      </c>
      <c r="G35" s="15" t="s">
        <v>177</v>
      </c>
      <c r="H35" s="14"/>
      <c r="I35" s="15"/>
      <c r="J35" s="13"/>
      <c r="K35" s="13"/>
      <c r="L35" s="15"/>
      <c r="M35" s="14"/>
      <c r="N35" s="14"/>
      <c r="O35" s="13"/>
      <c r="P35" s="13"/>
      <c r="Q35" s="13"/>
      <c r="R35" s="16">
        <f t="shared" si="0"/>
        <v>6</v>
      </c>
    </row>
    <row r="36" spans="1:18" ht="12">
      <c r="A36" s="13">
        <v>31</v>
      </c>
      <c r="B36" s="22" t="s">
        <v>111</v>
      </c>
      <c r="C36" s="22" t="s">
        <v>103</v>
      </c>
      <c r="D36" s="22">
        <v>2938</v>
      </c>
      <c r="E36" s="36">
        <v>37408</v>
      </c>
      <c r="F36" s="13">
        <v>6</v>
      </c>
      <c r="G36" s="15" t="s">
        <v>177</v>
      </c>
      <c r="H36" s="14"/>
      <c r="I36" s="15"/>
      <c r="J36" s="13"/>
      <c r="K36" s="13"/>
      <c r="L36" s="15"/>
      <c r="M36" s="14"/>
      <c r="N36" s="14"/>
      <c r="O36" s="13"/>
      <c r="P36" s="13"/>
      <c r="Q36" s="13"/>
      <c r="R36" s="16">
        <f t="shared" si="0"/>
        <v>6</v>
      </c>
    </row>
    <row r="37" spans="1:18" ht="12">
      <c r="A37" s="13">
        <v>32</v>
      </c>
      <c r="B37" s="12" t="s">
        <v>102</v>
      </c>
      <c r="C37" s="22" t="s">
        <v>38</v>
      </c>
      <c r="D37" s="26">
        <v>3051</v>
      </c>
      <c r="E37" s="36">
        <v>37210</v>
      </c>
      <c r="F37" s="13">
        <v>4</v>
      </c>
      <c r="G37" s="15" t="s">
        <v>177</v>
      </c>
      <c r="H37" s="14"/>
      <c r="I37" s="15"/>
      <c r="J37" s="13"/>
      <c r="K37" s="13"/>
      <c r="L37" s="15"/>
      <c r="M37" s="14"/>
      <c r="N37" s="14"/>
      <c r="O37" s="13"/>
      <c r="P37" s="13"/>
      <c r="Q37" s="13"/>
      <c r="R37" s="16">
        <f t="shared" si="0"/>
        <v>4</v>
      </c>
    </row>
    <row r="38" spans="1:18" ht="12">
      <c r="A38" s="13">
        <v>33</v>
      </c>
      <c r="B38" s="12" t="s">
        <v>194</v>
      </c>
      <c r="C38" s="20" t="s">
        <v>195</v>
      </c>
      <c r="D38" s="20">
        <v>2379</v>
      </c>
      <c r="E38" s="36">
        <v>37537</v>
      </c>
      <c r="F38" s="13">
        <v>4</v>
      </c>
      <c r="G38" s="15" t="s">
        <v>177</v>
      </c>
      <c r="H38" s="14"/>
      <c r="I38" s="15"/>
      <c r="J38" s="13"/>
      <c r="K38" s="13"/>
      <c r="L38" s="15"/>
      <c r="M38" s="14"/>
      <c r="N38" s="14"/>
      <c r="O38" s="13"/>
      <c r="P38" s="13"/>
      <c r="Q38" s="13"/>
      <c r="R38" s="16">
        <f aca="true" t="shared" si="1" ref="R38:R55">+F38+H38+J38+K38+M38-O38+P38+Q38</f>
        <v>4</v>
      </c>
    </row>
    <row r="39" spans="1:18" ht="12">
      <c r="A39" s="13">
        <v>34</v>
      </c>
      <c r="B39" s="12" t="s">
        <v>189</v>
      </c>
      <c r="C39" s="22" t="s">
        <v>97</v>
      </c>
      <c r="D39" s="26">
        <v>1402</v>
      </c>
      <c r="E39" s="36">
        <v>37734</v>
      </c>
      <c r="F39" s="13">
        <v>4</v>
      </c>
      <c r="G39" s="15" t="s">
        <v>177</v>
      </c>
      <c r="H39" s="14"/>
      <c r="I39" s="15"/>
      <c r="J39" s="13"/>
      <c r="K39" s="13"/>
      <c r="L39" s="15"/>
      <c r="M39" s="14"/>
      <c r="N39" s="14"/>
      <c r="O39" s="13"/>
      <c r="P39" s="13"/>
      <c r="Q39" s="13"/>
      <c r="R39" s="16">
        <f t="shared" si="1"/>
        <v>4</v>
      </c>
    </row>
    <row r="40" spans="1:18" ht="12">
      <c r="A40" s="13">
        <v>35</v>
      </c>
      <c r="B40" s="22" t="s">
        <v>99</v>
      </c>
      <c r="C40" s="22" t="s">
        <v>97</v>
      </c>
      <c r="D40" s="26">
        <v>1402</v>
      </c>
      <c r="E40" s="36">
        <v>37551</v>
      </c>
      <c r="F40" s="13">
        <v>4</v>
      </c>
      <c r="G40" s="15" t="s">
        <v>177</v>
      </c>
      <c r="H40" s="14"/>
      <c r="I40" s="15"/>
      <c r="J40" s="13"/>
      <c r="K40" s="13"/>
      <c r="L40" s="15"/>
      <c r="M40" s="14"/>
      <c r="N40" s="14"/>
      <c r="O40" s="13"/>
      <c r="P40" s="13"/>
      <c r="Q40" s="13"/>
      <c r="R40" s="16">
        <f t="shared" si="1"/>
        <v>4</v>
      </c>
    </row>
    <row r="41" spans="1:18" ht="12">
      <c r="A41" s="13">
        <v>36</v>
      </c>
      <c r="B41" s="22" t="s">
        <v>121</v>
      </c>
      <c r="C41" s="23" t="s">
        <v>36</v>
      </c>
      <c r="D41" s="25">
        <v>955</v>
      </c>
      <c r="E41" s="36">
        <v>37803</v>
      </c>
      <c r="F41" s="13">
        <v>3</v>
      </c>
      <c r="G41" s="15" t="s">
        <v>42</v>
      </c>
      <c r="H41" s="13"/>
      <c r="I41" s="15"/>
      <c r="J41" s="13"/>
      <c r="K41" s="13"/>
      <c r="L41" s="15"/>
      <c r="M41" s="13"/>
      <c r="N41" s="14"/>
      <c r="O41" s="13"/>
      <c r="P41" s="13"/>
      <c r="Q41" s="13"/>
      <c r="R41" s="16">
        <f t="shared" si="1"/>
        <v>3</v>
      </c>
    </row>
    <row r="42" spans="1:18" ht="12">
      <c r="A42" s="13">
        <v>37</v>
      </c>
      <c r="B42" s="22" t="s">
        <v>137</v>
      </c>
      <c r="C42" s="22" t="s">
        <v>117</v>
      </c>
      <c r="D42" s="26">
        <v>3054</v>
      </c>
      <c r="E42" s="36">
        <v>36213</v>
      </c>
      <c r="F42" s="13">
        <v>3</v>
      </c>
      <c r="G42" s="15" t="s">
        <v>177</v>
      </c>
      <c r="H42" s="13"/>
      <c r="I42" s="15"/>
      <c r="J42" s="13"/>
      <c r="K42" s="13"/>
      <c r="L42" s="15"/>
      <c r="M42" s="13"/>
      <c r="N42" s="14"/>
      <c r="O42" s="13"/>
      <c r="P42" s="13"/>
      <c r="Q42" s="13"/>
      <c r="R42" s="16">
        <f t="shared" si="1"/>
        <v>3</v>
      </c>
    </row>
    <row r="43" spans="1:18" ht="12">
      <c r="A43" s="13">
        <v>38</v>
      </c>
      <c r="B43" s="22" t="s">
        <v>160</v>
      </c>
      <c r="C43" s="22" t="s">
        <v>151</v>
      </c>
      <c r="D43" s="26">
        <v>815</v>
      </c>
      <c r="E43" s="36">
        <v>37078</v>
      </c>
      <c r="F43" s="13">
        <v>2</v>
      </c>
      <c r="G43" s="15" t="s">
        <v>42</v>
      </c>
      <c r="H43" s="13"/>
      <c r="I43" s="15"/>
      <c r="J43" s="13"/>
      <c r="K43" s="13"/>
      <c r="L43" s="15"/>
      <c r="M43" s="13"/>
      <c r="N43" s="14"/>
      <c r="O43" s="13"/>
      <c r="P43" s="13"/>
      <c r="Q43" s="13"/>
      <c r="R43" s="16">
        <f t="shared" si="1"/>
        <v>2</v>
      </c>
    </row>
    <row r="44" spans="1:18" ht="12">
      <c r="A44" s="13">
        <v>39</v>
      </c>
      <c r="B44" s="12" t="s">
        <v>187</v>
      </c>
      <c r="C44" s="22" t="s">
        <v>29</v>
      </c>
      <c r="D44" s="26">
        <v>749</v>
      </c>
      <c r="E44" s="36">
        <v>37748</v>
      </c>
      <c r="F44" s="13">
        <v>2</v>
      </c>
      <c r="G44" s="15" t="s">
        <v>177</v>
      </c>
      <c r="H44" s="13"/>
      <c r="I44" s="15"/>
      <c r="J44" s="13"/>
      <c r="K44" s="13"/>
      <c r="L44" s="15"/>
      <c r="M44" s="13"/>
      <c r="N44" s="14"/>
      <c r="O44" s="13"/>
      <c r="P44" s="13"/>
      <c r="Q44" s="13"/>
      <c r="R44" s="16">
        <f t="shared" si="1"/>
        <v>2</v>
      </c>
    </row>
    <row r="45" spans="1:18" ht="12">
      <c r="A45" s="13">
        <v>40</v>
      </c>
      <c r="B45" s="22" t="s">
        <v>161</v>
      </c>
      <c r="C45" s="20" t="s">
        <v>43</v>
      </c>
      <c r="D45" s="16">
        <v>3193</v>
      </c>
      <c r="E45" s="36">
        <v>37909</v>
      </c>
      <c r="F45" s="13">
        <v>1</v>
      </c>
      <c r="G45" s="15" t="s">
        <v>42</v>
      </c>
      <c r="H45" s="14"/>
      <c r="I45" s="15"/>
      <c r="J45" s="16"/>
      <c r="K45" s="13"/>
      <c r="L45" s="15"/>
      <c r="M45" s="14"/>
      <c r="N45" s="14"/>
      <c r="O45" s="13"/>
      <c r="P45" s="13"/>
      <c r="Q45" s="13"/>
      <c r="R45" s="16">
        <f t="shared" si="1"/>
        <v>1</v>
      </c>
    </row>
    <row r="46" spans="1:18" ht="12">
      <c r="A46" s="13">
        <v>41</v>
      </c>
      <c r="B46" s="12" t="s">
        <v>104</v>
      </c>
      <c r="C46" s="21" t="s">
        <v>43</v>
      </c>
      <c r="D46" s="13">
        <v>3193</v>
      </c>
      <c r="E46" s="36">
        <v>37576</v>
      </c>
      <c r="F46" s="13">
        <v>1</v>
      </c>
      <c r="G46" s="15" t="s">
        <v>42</v>
      </c>
      <c r="H46" s="14"/>
      <c r="I46" s="15"/>
      <c r="J46" s="16"/>
      <c r="K46" s="13"/>
      <c r="L46" s="15"/>
      <c r="M46" s="14"/>
      <c r="N46" s="14"/>
      <c r="O46" s="13"/>
      <c r="P46" s="13"/>
      <c r="Q46" s="13"/>
      <c r="R46" s="16">
        <f t="shared" si="1"/>
        <v>1</v>
      </c>
    </row>
    <row r="47" spans="1:18" ht="12">
      <c r="A47" s="13">
        <v>42</v>
      </c>
      <c r="B47" s="22" t="s">
        <v>116</v>
      </c>
      <c r="C47" s="20" t="s">
        <v>43</v>
      </c>
      <c r="D47" s="16">
        <v>3193</v>
      </c>
      <c r="E47" s="36">
        <v>36368</v>
      </c>
      <c r="F47" s="13">
        <v>1</v>
      </c>
      <c r="G47" s="15" t="s">
        <v>42</v>
      </c>
      <c r="H47" s="14"/>
      <c r="I47" s="15"/>
      <c r="J47" s="16"/>
      <c r="K47" s="13"/>
      <c r="L47" s="15"/>
      <c r="M47" s="14"/>
      <c r="N47" s="14"/>
      <c r="O47" s="13"/>
      <c r="P47" s="13"/>
      <c r="Q47" s="13"/>
      <c r="R47" s="16">
        <f t="shared" si="1"/>
        <v>1</v>
      </c>
    </row>
    <row r="48" spans="1:18" ht="12">
      <c r="A48" s="13">
        <v>43</v>
      </c>
      <c r="B48" s="12" t="s">
        <v>127</v>
      </c>
      <c r="C48" s="22" t="s">
        <v>113</v>
      </c>
      <c r="D48" s="26">
        <v>328</v>
      </c>
      <c r="E48" s="36">
        <v>37115</v>
      </c>
      <c r="F48" s="13">
        <v>1</v>
      </c>
      <c r="G48" s="15" t="s">
        <v>42</v>
      </c>
      <c r="H48" s="14"/>
      <c r="I48" s="15"/>
      <c r="J48" s="16"/>
      <c r="K48" s="13"/>
      <c r="L48" s="15"/>
      <c r="M48" s="14"/>
      <c r="N48" s="14"/>
      <c r="O48" s="13"/>
      <c r="P48" s="13"/>
      <c r="Q48" s="13"/>
      <c r="R48" s="16">
        <f t="shared" si="1"/>
        <v>1</v>
      </c>
    </row>
    <row r="49" spans="1:18" ht="12">
      <c r="A49" s="13">
        <v>44</v>
      </c>
      <c r="B49" s="22" t="s">
        <v>125</v>
      </c>
      <c r="C49" s="23" t="s">
        <v>33</v>
      </c>
      <c r="D49" s="25">
        <v>665</v>
      </c>
      <c r="E49" s="36">
        <v>36847</v>
      </c>
      <c r="F49" s="13">
        <v>1</v>
      </c>
      <c r="G49" s="15" t="s">
        <v>42</v>
      </c>
      <c r="H49" s="14"/>
      <c r="I49" s="15"/>
      <c r="J49" s="16"/>
      <c r="K49" s="13"/>
      <c r="L49" s="15"/>
      <c r="M49" s="14"/>
      <c r="N49" s="14"/>
      <c r="O49" s="13"/>
      <c r="P49" s="13"/>
      <c r="Q49" s="13"/>
      <c r="R49" s="16">
        <f t="shared" si="1"/>
        <v>1</v>
      </c>
    </row>
    <row r="50" spans="1:21" ht="12">
      <c r="A50" s="13">
        <v>45</v>
      </c>
      <c r="B50" s="12" t="s">
        <v>188</v>
      </c>
      <c r="C50" s="23" t="s">
        <v>29</v>
      </c>
      <c r="D50" s="25">
        <v>749</v>
      </c>
      <c r="E50" s="36">
        <v>37718</v>
      </c>
      <c r="F50" s="13">
        <v>1</v>
      </c>
      <c r="G50" s="15" t="s">
        <v>177</v>
      </c>
      <c r="H50" s="14"/>
      <c r="I50" s="15"/>
      <c r="J50" s="16"/>
      <c r="K50" s="13"/>
      <c r="L50" s="15"/>
      <c r="M50" s="14"/>
      <c r="N50" s="15"/>
      <c r="O50" s="13"/>
      <c r="P50" s="13"/>
      <c r="Q50" s="13"/>
      <c r="R50" s="16">
        <f t="shared" si="1"/>
        <v>1</v>
      </c>
      <c r="S50" s="24"/>
      <c r="T50" s="24"/>
      <c r="U50" s="24"/>
    </row>
    <row r="51" spans="1:18" s="24" customFormat="1" ht="12">
      <c r="A51" s="13">
        <v>46</v>
      </c>
      <c r="B51" s="12" t="s">
        <v>192</v>
      </c>
      <c r="C51" s="23" t="s">
        <v>185</v>
      </c>
      <c r="D51" s="25">
        <v>634</v>
      </c>
      <c r="E51" s="36">
        <v>37772</v>
      </c>
      <c r="F51" s="13">
        <v>1</v>
      </c>
      <c r="G51" s="15" t="s">
        <v>177</v>
      </c>
      <c r="H51" s="14"/>
      <c r="I51" s="15"/>
      <c r="J51" s="16"/>
      <c r="K51" s="13"/>
      <c r="L51" s="15"/>
      <c r="M51" s="14"/>
      <c r="N51" s="15"/>
      <c r="O51" s="13"/>
      <c r="P51" s="13"/>
      <c r="Q51" s="13"/>
      <c r="R51" s="16">
        <f t="shared" si="1"/>
        <v>1</v>
      </c>
    </row>
    <row r="52" spans="1:18" s="24" customFormat="1" ht="12">
      <c r="A52" s="13">
        <v>47</v>
      </c>
      <c r="B52" s="12" t="s">
        <v>199</v>
      </c>
      <c r="C52" s="20" t="s">
        <v>122</v>
      </c>
      <c r="D52" s="20">
        <v>2695</v>
      </c>
      <c r="E52" s="36">
        <v>36462</v>
      </c>
      <c r="F52" s="13">
        <v>1</v>
      </c>
      <c r="G52" s="15" t="s">
        <v>177</v>
      </c>
      <c r="H52" s="14"/>
      <c r="I52" s="15"/>
      <c r="J52" s="16"/>
      <c r="K52" s="13"/>
      <c r="L52" s="15"/>
      <c r="M52" s="14"/>
      <c r="N52" s="15"/>
      <c r="O52" s="13"/>
      <c r="P52" s="13"/>
      <c r="Q52" s="13"/>
      <c r="R52" s="16">
        <f t="shared" si="1"/>
        <v>1</v>
      </c>
    </row>
    <row r="53" spans="1:18" s="24" customFormat="1" ht="12">
      <c r="A53" s="13">
        <v>48</v>
      </c>
      <c r="B53" s="12" t="s">
        <v>200</v>
      </c>
      <c r="C53" s="20" t="s">
        <v>122</v>
      </c>
      <c r="D53" s="20">
        <v>2695</v>
      </c>
      <c r="E53" s="36">
        <v>36462</v>
      </c>
      <c r="F53" s="13">
        <v>1</v>
      </c>
      <c r="G53" s="15" t="s">
        <v>177</v>
      </c>
      <c r="H53" s="14"/>
      <c r="I53" s="15"/>
      <c r="J53" s="16"/>
      <c r="K53" s="13"/>
      <c r="L53" s="15"/>
      <c r="M53" s="14"/>
      <c r="N53" s="15"/>
      <c r="O53" s="13"/>
      <c r="P53" s="13"/>
      <c r="Q53" s="13"/>
      <c r="R53" s="16">
        <f t="shared" si="1"/>
        <v>1</v>
      </c>
    </row>
    <row r="54" spans="1:21" s="24" customFormat="1" ht="12">
      <c r="A54" s="13">
        <v>49</v>
      </c>
      <c r="B54" s="12" t="s">
        <v>201</v>
      </c>
      <c r="C54" s="20" t="s">
        <v>122</v>
      </c>
      <c r="D54" s="20">
        <v>2695</v>
      </c>
      <c r="E54" s="36">
        <v>37842</v>
      </c>
      <c r="F54" s="13">
        <v>1</v>
      </c>
      <c r="G54" s="15" t="s">
        <v>177</v>
      </c>
      <c r="H54" s="14"/>
      <c r="I54" s="15"/>
      <c r="J54" s="16"/>
      <c r="K54" s="13"/>
      <c r="L54" s="15"/>
      <c r="M54" s="14"/>
      <c r="N54" s="15"/>
      <c r="O54" s="13"/>
      <c r="P54" s="13"/>
      <c r="Q54" s="13"/>
      <c r="R54" s="16">
        <f t="shared" si="1"/>
        <v>1</v>
      </c>
      <c r="S54" s="4"/>
      <c r="T54" s="4"/>
      <c r="U54" s="4"/>
    </row>
    <row r="55" spans="1:18" ht="12">
      <c r="A55" s="13">
        <v>50</v>
      </c>
      <c r="B55" s="12" t="s">
        <v>193</v>
      </c>
      <c r="C55" s="20" t="s">
        <v>122</v>
      </c>
      <c r="D55" s="20">
        <v>2695</v>
      </c>
      <c r="E55" s="36">
        <v>37949</v>
      </c>
      <c r="F55" s="13">
        <v>1</v>
      </c>
      <c r="G55" s="15" t="s">
        <v>177</v>
      </c>
      <c r="H55" s="14"/>
      <c r="I55" s="15"/>
      <c r="J55" s="16"/>
      <c r="K55" s="13"/>
      <c r="L55" s="15"/>
      <c r="M55" s="14"/>
      <c r="N55" s="15"/>
      <c r="O55" s="13"/>
      <c r="P55" s="13"/>
      <c r="Q55" s="13"/>
      <c r="R55" s="16">
        <f t="shared" si="1"/>
        <v>1</v>
      </c>
    </row>
    <row r="56" spans="1:18" ht="12.75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7"/>
    </row>
    <row r="57" spans="1:18" ht="18">
      <c r="A57" s="58" t="s">
        <v>17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60"/>
    </row>
    <row r="58" spans="1:18" ht="12">
      <c r="A58" s="27"/>
      <c r="B58" s="27" t="s">
        <v>14</v>
      </c>
      <c r="C58" s="33" t="s">
        <v>15</v>
      </c>
      <c r="D58" s="28" t="s">
        <v>58</v>
      </c>
      <c r="E58" s="35" t="s">
        <v>65</v>
      </c>
      <c r="F58" s="61">
        <v>1</v>
      </c>
      <c r="G58" s="62"/>
      <c r="H58" s="61">
        <v>2</v>
      </c>
      <c r="I58" s="62"/>
      <c r="J58" s="29">
        <v>3</v>
      </c>
      <c r="K58" s="61">
        <v>4</v>
      </c>
      <c r="L58" s="62"/>
      <c r="M58" s="61">
        <v>5</v>
      </c>
      <c r="N58" s="62"/>
      <c r="O58" s="28" t="s">
        <v>57</v>
      </c>
      <c r="P58" s="28">
        <v>6</v>
      </c>
      <c r="Q58" s="28" t="s">
        <v>12</v>
      </c>
      <c r="R58" s="29" t="s">
        <v>13</v>
      </c>
    </row>
    <row r="59" spans="1:18" ht="12">
      <c r="A59" s="13">
        <v>1</v>
      </c>
      <c r="B59" s="22" t="s">
        <v>34</v>
      </c>
      <c r="C59" s="23" t="s">
        <v>30</v>
      </c>
      <c r="D59" s="25">
        <v>550</v>
      </c>
      <c r="E59" s="36">
        <v>37638</v>
      </c>
      <c r="F59" s="13">
        <v>20</v>
      </c>
      <c r="G59" s="15" t="s">
        <v>42</v>
      </c>
      <c r="H59" s="14"/>
      <c r="I59" s="15"/>
      <c r="J59" s="16"/>
      <c r="K59" s="13"/>
      <c r="L59" s="15"/>
      <c r="M59" s="14"/>
      <c r="N59" s="15"/>
      <c r="O59" s="13"/>
      <c r="P59" s="13"/>
      <c r="Q59" s="13">
        <v>3</v>
      </c>
      <c r="R59" s="16">
        <f aca="true" t="shared" si="2" ref="R59:R103">+F59+H59+J59+K59+M59-O59+P59+Q59</f>
        <v>23</v>
      </c>
    </row>
    <row r="60" spans="1:18" ht="12">
      <c r="A60" s="13">
        <v>2</v>
      </c>
      <c r="B60" s="22" t="s">
        <v>31</v>
      </c>
      <c r="C60" s="23" t="s">
        <v>29</v>
      </c>
      <c r="D60" s="25">
        <v>749</v>
      </c>
      <c r="E60" s="36">
        <v>37361</v>
      </c>
      <c r="F60" s="13">
        <v>20</v>
      </c>
      <c r="G60" s="15" t="s">
        <v>177</v>
      </c>
      <c r="H60" s="14"/>
      <c r="I60" s="15"/>
      <c r="J60" s="16"/>
      <c r="K60" s="13"/>
      <c r="L60" s="15"/>
      <c r="M60" s="14"/>
      <c r="N60" s="15"/>
      <c r="O60" s="13"/>
      <c r="P60" s="13"/>
      <c r="Q60" s="13">
        <v>3</v>
      </c>
      <c r="R60" s="16">
        <f t="shared" si="2"/>
        <v>23</v>
      </c>
    </row>
    <row r="61" spans="1:18" ht="12">
      <c r="A61" s="13">
        <v>3</v>
      </c>
      <c r="B61" s="22" t="s">
        <v>98</v>
      </c>
      <c r="C61" s="23" t="s">
        <v>74</v>
      </c>
      <c r="D61" s="25">
        <v>437</v>
      </c>
      <c r="E61" s="36">
        <v>37398</v>
      </c>
      <c r="F61" s="13">
        <v>16</v>
      </c>
      <c r="G61" s="15" t="s">
        <v>42</v>
      </c>
      <c r="H61" s="14"/>
      <c r="I61" s="15"/>
      <c r="J61" s="16"/>
      <c r="K61" s="13"/>
      <c r="L61" s="15"/>
      <c r="M61" s="14"/>
      <c r="N61" s="15"/>
      <c r="O61" s="13"/>
      <c r="P61" s="13"/>
      <c r="Q61" s="13">
        <v>3</v>
      </c>
      <c r="R61" s="16">
        <f t="shared" si="2"/>
        <v>19</v>
      </c>
    </row>
    <row r="62" spans="1:18" ht="12">
      <c r="A62" s="13">
        <v>4</v>
      </c>
      <c r="B62" s="22" t="s">
        <v>67</v>
      </c>
      <c r="C62" s="23" t="s">
        <v>29</v>
      </c>
      <c r="D62" s="25">
        <v>749</v>
      </c>
      <c r="E62" s="36">
        <v>38372</v>
      </c>
      <c r="F62" s="13">
        <v>16</v>
      </c>
      <c r="G62" s="15" t="s">
        <v>177</v>
      </c>
      <c r="H62" s="14"/>
      <c r="I62" s="15"/>
      <c r="J62" s="16"/>
      <c r="K62" s="13"/>
      <c r="L62" s="15"/>
      <c r="M62" s="14"/>
      <c r="N62" s="15"/>
      <c r="O62" s="13"/>
      <c r="P62" s="13"/>
      <c r="Q62" s="13"/>
      <c r="R62" s="16">
        <f t="shared" si="2"/>
        <v>16</v>
      </c>
    </row>
    <row r="63" spans="1:18" ht="12">
      <c r="A63" s="13">
        <v>5</v>
      </c>
      <c r="B63" s="12" t="s">
        <v>84</v>
      </c>
      <c r="C63" s="22" t="s">
        <v>74</v>
      </c>
      <c r="D63" s="26">
        <v>437</v>
      </c>
      <c r="E63" s="37">
        <v>37685</v>
      </c>
      <c r="F63" s="13">
        <v>12</v>
      </c>
      <c r="G63" s="14" t="s">
        <v>42</v>
      </c>
      <c r="H63" s="13"/>
      <c r="I63" s="14"/>
      <c r="J63" s="13"/>
      <c r="K63" s="13"/>
      <c r="L63" s="14"/>
      <c r="M63" s="13"/>
      <c r="N63" s="14"/>
      <c r="O63" s="13"/>
      <c r="P63" s="13"/>
      <c r="Q63" s="13">
        <v>3</v>
      </c>
      <c r="R63" s="16">
        <f t="shared" si="2"/>
        <v>15</v>
      </c>
    </row>
    <row r="64" spans="1:18" ht="12">
      <c r="A64" s="13">
        <v>6</v>
      </c>
      <c r="B64" s="22" t="s">
        <v>79</v>
      </c>
      <c r="C64" s="22" t="s">
        <v>29</v>
      </c>
      <c r="D64" s="26">
        <v>749</v>
      </c>
      <c r="E64" s="36">
        <v>37390</v>
      </c>
      <c r="F64" s="13">
        <v>12</v>
      </c>
      <c r="G64" s="15" t="s">
        <v>177</v>
      </c>
      <c r="H64" s="14"/>
      <c r="I64" s="15"/>
      <c r="J64" s="16"/>
      <c r="K64" s="13"/>
      <c r="L64" s="15"/>
      <c r="M64" s="14"/>
      <c r="N64" s="15"/>
      <c r="O64" s="13"/>
      <c r="P64" s="13"/>
      <c r="Q64" s="13">
        <v>3</v>
      </c>
      <c r="R64" s="16">
        <f t="shared" si="2"/>
        <v>15</v>
      </c>
    </row>
    <row r="65" spans="1:18" ht="12">
      <c r="A65" s="13">
        <v>7</v>
      </c>
      <c r="B65" s="22" t="s">
        <v>53</v>
      </c>
      <c r="C65" s="22" t="s">
        <v>29</v>
      </c>
      <c r="D65" s="26">
        <v>749</v>
      </c>
      <c r="E65" s="37">
        <v>37526</v>
      </c>
      <c r="F65" s="13">
        <v>12</v>
      </c>
      <c r="G65" s="15" t="s">
        <v>177</v>
      </c>
      <c r="H65" s="14"/>
      <c r="I65" s="15"/>
      <c r="J65" s="16"/>
      <c r="K65" s="13"/>
      <c r="L65" s="15"/>
      <c r="M65" s="14"/>
      <c r="N65" s="15"/>
      <c r="O65" s="13"/>
      <c r="P65" s="13"/>
      <c r="Q65" s="13">
        <v>3</v>
      </c>
      <c r="R65" s="16">
        <f t="shared" si="2"/>
        <v>15</v>
      </c>
    </row>
    <row r="66" spans="1:18" ht="12">
      <c r="A66" s="13">
        <v>8</v>
      </c>
      <c r="B66" s="12" t="s">
        <v>40</v>
      </c>
      <c r="C66" s="23" t="s">
        <v>30</v>
      </c>
      <c r="D66" s="25">
        <v>550</v>
      </c>
      <c r="E66" s="37">
        <v>37935</v>
      </c>
      <c r="F66" s="13">
        <v>12</v>
      </c>
      <c r="G66" s="15" t="s">
        <v>42</v>
      </c>
      <c r="H66" s="14"/>
      <c r="I66" s="15"/>
      <c r="J66" s="16"/>
      <c r="K66" s="13"/>
      <c r="L66" s="15"/>
      <c r="M66" s="14"/>
      <c r="N66" s="15"/>
      <c r="O66" s="13"/>
      <c r="P66" s="13"/>
      <c r="Q66" s="13"/>
      <c r="R66" s="16">
        <f t="shared" si="2"/>
        <v>12</v>
      </c>
    </row>
    <row r="67" spans="1:18" ht="12">
      <c r="A67" s="13">
        <v>9</v>
      </c>
      <c r="B67" s="12" t="s">
        <v>83</v>
      </c>
      <c r="C67" s="23" t="s">
        <v>36</v>
      </c>
      <c r="D67" s="25">
        <v>955</v>
      </c>
      <c r="E67" s="36">
        <v>37286</v>
      </c>
      <c r="F67" s="13">
        <v>8</v>
      </c>
      <c r="G67" s="15" t="s">
        <v>42</v>
      </c>
      <c r="H67" s="14"/>
      <c r="I67" s="15"/>
      <c r="J67" s="16"/>
      <c r="K67" s="13"/>
      <c r="L67" s="15"/>
      <c r="M67" s="14"/>
      <c r="N67" s="15"/>
      <c r="O67" s="13"/>
      <c r="P67" s="13"/>
      <c r="Q67" s="13">
        <v>3</v>
      </c>
      <c r="R67" s="16">
        <f t="shared" si="2"/>
        <v>11</v>
      </c>
    </row>
    <row r="68" spans="1:18" ht="12">
      <c r="A68" s="13">
        <v>10</v>
      </c>
      <c r="B68" s="22" t="s">
        <v>71</v>
      </c>
      <c r="C68" s="23" t="s">
        <v>30</v>
      </c>
      <c r="D68" s="25">
        <v>550</v>
      </c>
      <c r="E68" s="36">
        <v>37922</v>
      </c>
      <c r="F68" s="13">
        <v>8</v>
      </c>
      <c r="G68" s="15" t="s">
        <v>42</v>
      </c>
      <c r="H68" s="14"/>
      <c r="I68" s="15"/>
      <c r="J68" s="16"/>
      <c r="K68" s="13"/>
      <c r="L68" s="15"/>
      <c r="M68" s="14"/>
      <c r="N68" s="15"/>
      <c r="O68" s="13"/>
      <c r="P68" s="13"/>
      <c r="Q68" s="13">
        <v>3</v>
      </c>
      <c r="R68" s="16">
        <f t="shared" si="2"/>
        <v>11</v>
      </c>
    </row>
    <row r="69" spans="1:18" ht="12">
      <c r="A69" s="13">
        <v>11</v>
      </c>
      <c r="B69" s="22" t="s">
        <v>107</v>
      </c>
      <c r="C69" s="23" t="s">
        <v>29</v>
      </c>
      <c r="D69" s="25">
        <v>749</v>
      </c>
      <c r="E69" s="37">
        <v>37689</v>
      </c>
      <c r="F69" s="13">
        <v>8</v>
      </c>
      <c r="G69" s="15" t="s">
        <v>177</v>
      </c>
      <c r="H69" s="14"/>
      <c r="I69" s="15"/>
      <c r="J69" s="16"/>
      <c r="K69" s="13"/>
      <c r="L69" s="15"/>
      <c r="M69" s="14"/>
      <c r="N69" s="15"/>
      <c r="O69" s="13"/>
      <c r="P69" s="13"/>
      <c r="Q69" s="13">
        <v>3</v>
      </c>
      <c r="R69" s="16">
        <f t="shared" si="2"/>
        <v>11</v>
      </c>
    </row>
    <row r="70" spans="1:21" ht="12">
      <c r="A70" s="13">
        <v>12</v>
      </c>
      <c r="B70" s="22" t="s">
        <v>133</v>
      </c>
      <c r="C70" s="22" t="s">
        <v>29</v>
      </c>
      <c r="D70" s="26">
        <v>749</v>
      </c>
      <c r="E70" s="37">
        <v>37873</v>
      </c>
      <c r="F70" s="13">
        <v>8</v>
      </c>
      <c r="G70" s="15" t="s">
        <v>177</v>
      </c>
      <c r="H70" s="14"/>
      <c r="I70" s="15"/>
      <c r="J70" s="16"/>
      <c r="K70" s="13"/>
      <c r="L70" s="15"/>
      <c r="M70" s="14"/>
      <c r="N70" s="15"/>
      <c r="O70" s="13"/>
      <c r="P70" s="13"/>
      <c r="Q70" s="13">
        <v>3</v>
      </c>
      <c r="R70" s="16">
        <f t="shared" si="2"/>
        <v>11</v>
      </c>
      <c r="S70" s="24"/>
      <c r="T70" s="24"/>
      <c r="U70" s="24"/>
    </row>
    <row r="71" spans="1:18" ht="12">
      <c r="A71" s="13">
        <v>13</v>
      </c>
      <c r="B71" s="12" t="s">
        <v>70</v>
      </c>
      <c r="C71" s="23" t="s">
        <v>74</v>
      </c>
      <c r="D71" s="25">
        <v>437</v>
      </c>
      <c r="E71" s="36">
        <v>37502</v>
      </c>
      <c r="F71" s="13">
        <v>6</v>
      </c>
      <c r="G71" s="15" t="s">
        <v>42</v>
      </c>
      <c r="H71" s="14"/>
      <c r="I71" s="15"/>
      <c r="J71" s="16"/>
      <c r="K71" s="13"/>
      <c r="L71" s="15"/>
      <c r="M71" s="14"/>
      <c r="N71" s="15"/>
      <c r="O71" s="13"/>
      <c r="P71" s="13"/>
      <c r="Q71" s="13">
        <v>3</v>
      </c>
      <c r="R71" s="16">
        <f t="shared" si="2"/>
        <v>9</v>
      </c>
    </row>
    <row r="72" spans="1:21" s="24" customFormat="1" ht="12">
      <c r="A72" s="13">
        <v>14</v>
      </c>
      <c r="B72" s="22" t="s">
        <v>121</v>
      </c>
      <c r="C72" s="22" t="s">
        <v>36</v>
      </c>
      <c r="D72" s="26">
        <v>955</v>
      </c>
      <c r="E72" s="36">
        <v>37803</v>
      </c>
      <c r="F72" s="13">
        <v>6</v>
      </c>
      <c r="G72" s="15" t="s">
        <v>42</v>
      </c>
      <c r="H72" s="14"/>
      <c r="I72" s="15"/>
      <c r="J72" s="16"/>
      <c r="K72" s="13"/>
      <c r="L72" s="15"/>
      <c r="M72" s="14"/>
      <c r="N72" s="15"/>
      <c r="O72" s="13"/>
      <c r="P72" s="13"/>
      <c r="Q72" s="13">
        <v>3</v>
      </c>
      <c r="R72" s="16">
        <f t="shared" si="2"/>
        <v>9</v>
      </c>
      <c r="S72" s="4"/>
      <c r="T72" s="4"/>
      <c r="U72" s="4"/>
    </row>
    <row r="73" spans="1:18" ht="12">
      <c r="A73" s="13">
        <v>15</v>
      </c>
      <c r="B73" s="22" t="s">
        <v>55</v>
      </c>
      <c r="C73" s="20" t="s">
        <v>43</v>
      </c>
      <c r="D73" s="16">
        <v>3193</v>
      </c>
      <c r="E73" s="36">
        <v>38010</v>
      </c>
      <c r="F73" s="13">
        <v>8</v>
      </c>
      <c r="G73" s="15" t="s">
        <v>42</v>
      </c>
      <c r="H73" s="14"/>
      <c r="I73" s="15"/>
      <c r="J73" s="16"/>
      <c r="K73" s="13"/>
      <c r="L73" s="15"/>
      <c r="M73" s="14"/>
      <c r="N73" s="15"/>
      <c r="O73" s="13"/>
      <c r="P73" s="13"/>
      <c r="Q73" s="13"/>
      <c r="R73" s="16">
        <f t="shared" si="2"/>
        <v>8</v>
      </c>
    </row>
    <row r="74" spans="1:18" ht="12">
      <c r="A74" s="13">
        <v>16</v>
      </c>
      <c r="B74" s="12" t="s">
        <v>106</v>
      </c>
      <c r="C74" s="23" t="s">
        <v>36</v>
      </c>
      <c r="D74" s="25">
        <v>955</v>
      </c>
      <c r="E74" s="36">
        <v>38607</v>
      </c>
      <c r="F74" s="13">
        <v>8</v>
      </c>
      <c r="G74" s="15" t="s">
        <v>42</v>
      </c>
      <c r="H74" s="14"/>
      <c r="I74" s="15"/>
      <c r="J74" s="16"/>
      <c r="K74" s="13"/>
      <c r="L74" s="15"/>
      <c r="M74" s="14"/>
      <c r="N74" s="15"/>
      <c r="O74" s="13"/>
      <c r="P74" s="13"/>
      <c r="Q74" s="13"/>
      <c r="R74" s="16">
        <f t="shared" si="2"/>
        <v>8</v>
      </c>
    </row>
    <row r="75" spans="1:18" ht="12">
      <c r="A75" s="13">
        <v>17</v>
      </c>
      <c r="B75" s="12" t="s">
        <v>110</v>
      </c>
      <c r="C75" s="23" t="s">
        <v>38</v>
      </c>
      <c r="D75" s="25">
        <v>3051</v>
      </c>
      <c r="E75" s="36">
        <v>38044</v>
      </c>
      <c r="F75" s="13">
        <v>8</v>
      </c>
      <c r="G75" s="15" t="s">
        <v>177</v>
      </c>
      <c r="H75" s="14"/>
      <c r="I75" s="15"/>
      <c r="J75" s="16"/>
      <c r="K75" s="13"/>
      <c r="L75" s="15"/>
      <c r="M75" s="14"/>
      <c r="N75" s="15"/>
      <c r="O75" s="13"/>
      <c r="P75" s="13"/>
      <c r="Q75" s="13"/>
      <c r="R75" s="16">
        <f t="shared" si="2"/>
        <v>8</v>
      </c>
    </row>
    <row r="76" spans="1:18" ht="12">
      <c r="A76" s="13">
        <v>18</v>
      </c>
      <c r="B76" s="12" t="s">
        <v>86</v>
      </c>
      <c r="C76" s="23" t="s">
        <v>29</v>
      </c>
      <c r="D76" s="25">
        <v>749</v>
      </c>
      <c r="E76" s="36">
        <v>38091</v>
      </c>
      <c r="F76" s="13">
        <v>8</v>
      </c>
      <c r="G76" s="15" t="s">
        <v>177</v>
      </c>
      <c r="H76" s="14"/>
      <c r="I76" s="15"/>
      <c r="J76" s="16"/>
      <c r="K76" s="13"/>
      <c r="L76" s="15"/>
      <c r="M76" s="14"/>
      <c r="N76" s="15"/>
      <c r="O76" s="13"/>
      <c r="P76" s="13"/>
      <c r="Q76" s="13"/>
      <c r="R76" s="16">
        <f t="shared" si="2"/>
        <v>8</v>
      </c>
    </row>
    <row r="77" spans="1:18" ht="12">
      <c r="A77" s="13">
        <v>19</v>
      </c>
      <c r="B77" s="12" t="s">
        <v>129</v>
      </c>
      <c r="C77" s="20" t="s">
        <v>43</v>
      </c>
      <c r="D77" s="16">
        <v>3193</v>
      </c>
      <c r="E77" s="36">
        <v>38037</v>
      </c>
      <c r="F77" s="13">
        <v>6</v>
      </c>
      <c r="G77" s="15" t="s">
        <v>42</v>
      </c>
      <c r="H77" s="14"/>
      <c r="I77" s="15"/>
      <c r="J77" s="16"/>
      <c r="K77" s="13"/>
      <c r="L77" s="15"/>
      <c r="M77" s="14"/>
      <c r="N77" s="15"/>
      <c r="O77" s="13"/>
      <c r="P77" s="13"/>
      <c r="Q77" s="13"/>
      <c r="R77" s="16">
        <f t="shared" si="2"/>
        <v>6</v>
      </c>
    </row>
    <row r="78" spans="1:18" ht="12">
      <c r="A78" s="13">
        <v>20</v>
      </c>
      <c r="B78" s="22" t="s">
        <v>94</v>
      </c>
      <c r="C78" s="23" t="s">
        <v>33</v>
      </c>
      <c r="D78" s="25">
        <v>665</v>
      </c>
      <c r="E78" s="36">
        <v>38095</v>
      </c>
      <c r="F78" s="13">
        <v>6</v>
      </c>
      <c r="G78" s="15" t="s">
        <v>42</v>
      </c>
      <c r="H78" s="14"/>
      <c r="I78" s="15"/>
      <c r="J78" s="16"/>
      <c r="K78" s="13"/>
      <c r="L78" s="15"/>
      <c r="M78" s="14"/>
      <c r="N78" s="15"/>
      <c r="O78" s="13"/>
      <c r="P78" s="13"/>
      <c r="Q78" s="13"/>
      <c r="R78" s="16">
        <f t="shared" si="2"/>
        <v>6</v>
      </c>
    </row>
    <row r="79" spans="1:18" ht="12">
      <c r="A79" s="13">
        <v>21</v>
      </c>
      <c r="B79" s="22" t="s">
        <v>109</v>
      </c>
      <c r="C79" s="23" t="s">
        <v>97</v>
      </c>
      <c r="D79" s="25">
        <v>1402</v>
      </c>
      <c r="E79" s="36">
        <v>37325</v>
      </c>
      <c r="F79" s="13">
        <v>6</v>
      </c>
      <c r="G79" s="15" t="s">
        <v>177</v>
      </c>
      <c r="H79" s="14"/>
      <c r="I79" s="15"/>
      <c r="J79" s="16"/>
      <c r="K79" s="13"/>
      <c r="L79" s="15"/>
      <c r="M79" s="14"/>
      <c r="N79" s="15"/>
      <c r="O79" s="13"/>
      <c r="P79" s="13"/>
      <c r="Q79" s="13"/>
      <c r="R79" s="16">
        <f t="shared" si="2"/>
        <v>6</v>
      </c>
    </row>
    <row r="80" spans="1:18" ht="12">
      <c r="A80" s="13">
        <v>22</v>
      </c>
      <c r="B80" s="12" t="s">
        <v>186</v>
      </c>
      <c r="C80" s="23" t="s">
        <v>185</v>
      </c>
      <c r="D80" s="25">
        <v>634</v>
      </c>
      <c r="E80" s="36">
        <v>38456</v>
      </c>
      <c r="F80" s="13">
        <v>6</v>
      </c>
      <c r="G80" s="15" t="s">
        <v>177</v>
      </c>
      <c r="H80" s="14"/>
      <c r="I80" s="15"/>
      <c r="J80" s="16"/>
      <c r="K80" s="13"/>
      <c r="L80" s="15"/>
      <c r="M80" s="14"/>
      <c r="N80" s="15"/>
      <c r="O80" s="13"/>
      <c r="P80" s="13"/>
      <c r="Q80" s="13"/>
      <c r="R80" s="16">
        <f t="shared" si="2"/>
        <v>6</v>
      </c>
    </row>
    <row r="81" spans="1:18" ht="12">
      <c r="A81" s="13">
        <v>23</v>
      </c>
      <c r="B81" s="12" t="s">
        <v>187</v>
      </c>
      <c r="C81" s="23" t="s">
        <v>29</v>
      </c>
      <c r="D81" s="25">
        <v>749</v>
      </c>
      <c r="E81" s="36">
        <v>37748</v>
      </c>
      <c r="F81" s="13">
        <v>6</v>
      </c>
      <c r="G81" s="15" t="s">
        <v>177</v>
      </c>
      <c r="H81" s="14"/>
      <c r="I81" s="15"/>
      <c r="J81" s="16"/>
      <c r="K81" s="13"/>
      <c r="L81" s="15"/>
      <c r="M81" s="14"/>
      <c r="N81" s="15"/>
      <c r="O81" s="13"/>
      <c r="P81" s="13"/>
      <c r="Q81" s="13"/>
      <c r="R81" s="16">
        <f t="shared" si="2"/>
        <v>6</v>
      </c>
    </row>
    <row r="82" spans="1:18" ht="12">
      <c r="A82" s="13">
        <v>24</v>
      </c>
      <c r="B82" s="12" t="s">
        <v>188</v>
      </c>
      <c r="C82" s="23" t="s">
        <v>29</v>
      </c>
      <c r="D82" s="25">
        <v>749</v>
      </c>
      <c r="E82" s="36">
        <v>37718</v>
      </c>
      <c r="F82" s="13">
        <v>6</v>
      </c>
      <c r="G82" s="15" t="s">
        <v>177</v>
      </c>
      <c r="H82" s="14"/>
      <c r="I82" s="15"/>
      <c r="J82" s="16"/>
      <c r="K82" s="13"/>
      <c r="L82" s="15"/>
      <c r="M82" s="14"/>
      <c r="N82" s="15"/>
      <c r="O82" s="13"/>
      <c r="P82" s="13"/>
      <c r="Q82" s="13"/>
      <c r="R82" s="16">
        <f t="shared" si="2"/>
        <v>6</v>
      </c>
    </row>
    <row r="83" spans="1:18" ht="12">
      <c r="A83" s="13">
        <v>25</v>
      </c>
      <c r="B83" s="12" t="s">
        <v>182</v>
      </c>
      <c r="C83" s="23" t="s">
        <v>117</v>
      </c>
      <c r="D83" s="25">
        <v>3054</v>
      </c>
      <c r="E83" s="36">
        <v>37907</v>
      </c>
      <c r="F83" s="13">
        <v>6</v>
      </c>
      <c r="G83" s="15" t="s">
        <v>177</v>
      </c>
      <c r="H83" s="14"/>
      <c r="I83" s="15"/>
      <c r="J83" s="16"/>
      <c r="K83" s="13"/>
      <c r="L83" s="15"/>
      <c r="M83" s="14"/>
      <c r="N83" s="15"/>
      <c r="O83" s="13"/>
      <c r="P83" s="13"/>
      <c r="Q83" s="13"/>
      <c r="R83" s="16">
        <f t="shared" si="2"/>
        <v>6</v>
      </c>
    </row>
    <row r="84" spans="1:18" ht="12">
      <c r="A84" s="13">
        <v>26</v>
      </c>
      <c r="B84" s="12" t="s">
        <v>189</v>
      </c>
      <c r="C84" s="23" t="s">
        <v>97</v>
      </c>
      <c r="D84" s="25">
        <v>1402</v>
      </c>
      <c r="E84" s="36">
        <v>37734</v>
      </c>
      <c r="F84" s="13">
        <v>6</v>
      </c>
      <c r="G84" s="15" t="s">
        <v>177</v>
      </c>
      <c r="H84" s="14"/>
      <c r="I84" s="15"/>
      <c r="J84" s="16"/>
      <c r="K84" s="13"/>
      <c r="L84" s="15"/>
      <c r="M84" s="14"/>
      <c r="N84" s="15"/>
      <c r="O84" s="13"/>
      <c r="P84" s="13"/>
      <c r="Q84" s="13"/>
      <c r="R84" s="16">
        <f t="shared" si="2"/>
        <v>6</v>
      </c>
    </row>
    <row r="85" spans="1:18" ht="12">
      <c r="A85" s="13">
        <v>27</v>
      </c>
      <c r="B85" s="22" t="s">
        <v>111</v>
      </c>
      <c r="C85" s="23" t="s">
        <v>103</v>
      </c>
      <c r="D85" s="23">
        <v>2938</v>
      </c>
      <c r="E85" s="36">
        <v>37408</v>
      </c>
      <c r="F85" s="13">
        <v>6</v>
      </c>
      <c r="G85" s="15" t="s">
        <v>177</v>
      </c>
      <c r="H85" s="14"/>
      <c r="I85" s="15"/>
      <c r="J85" s="16"/>
      <c r="K85" s="13"/>
      <c r="L85" s="15"/>
      <c r="M85" s="14"/>
      <c r="N85" s="15"/>
      <c r="O85" s="13"/>
      <c r="P85" s="13"/>
      <c r="Q85" s="13"/>
      <c r="R85" s="16">
        <f t="shared" si="2"/>
        <v>6</v>
      </c>
    </row>
    <row r="86" spans="1:18" ht="12">
      <c r="A86" s="13">
        <v>28</v>
      </c>
      <c r="B86" s="22" t="s">
        <v>99</v>
      </c>
      <c r="C86" s="23" t="s">
        <v>97</v>
      </c>
      <c r="D86" s="25">
        <v>1402</v>
      </c>
      <c r="E86" s="36">
        <v>37551</v>
      </c>
      <c r="F86" s="13">
        <v>6</v>
      </c>
      <c r="G86" s="15" t="s">
        <v>177</v>
      </c>
      <c r="H86" s="14"/>
      <c r="I86" s="15"/>
      <c r="J86" s="16"/>
      <c r="K86" s="13"/>
      <c r="L86" s="15"/>
      <c r="M86" s="14"/>
      <c r="N86" s="15"/>
      <c r="O86" s="13"/>
      <c r="P86" s="13"/>
      <c r="Q86" s="13"/>
      <c r="R86" s="16">
        <f t="shared" si="2"/>
        <v>6</v>
      </c>
    </row>
    <row r="87" spans="1:18" ht="12">
      <c r="A87" s="13">
        <v>29</v>
      </c>
      <c r="B87" s="12" t="s">
        <v>183</v>
      </c>
      <c r="C87" s="23" t="s">
        <v>29</v>
      </c>
      <c r="D87" s="25">
        <v>749</v>
      </c>
      <c r="E87" s="36">
        <v>38128</v>
      </c>
      <c r="F87" s="13">
        <v>4</v>
      </c>
      <c r="G87" s="15" t="s">
        <v>177</v>
      </c>
      <c r="H87" s="14"/>
      <c r="I87" s="15"/>
      <c r="J87" s="16"/>
      <c r="K87" s="13"/>
      <c r="L87" s="15"/>
      <c r="M87" s="14"/>
      <c r="N87" s="15"/>
      <c r="O87" s="13"/>
      <c r="P87" s="13"/>
      <c r="Q87" s="13"/>
      <c r="R87" s="16">
        <f t="shared" si="2"/>
        <v>4</v>
      </c>
    </row>
    <row r="88" spans="1:18" ht="12">
      <c r="A88" s="13">
        <v>30</v>
      </c>
      <c r="B88" s="12" t="s">
        <v>190</v>
      </c>
      <c r="C88" s="23" t="s">
        <v>29</v>
      </c>
      <c r="D88" s="25">
        <v>749</v>
      </c>
      <c r="E88" s="36">
        <v>37435</v>
      </c>
      <c r="F88" s="13">
        <v>4</v>
      </c>
      <c r="G88" s="15" t="s">
        <v>177</v>
      </c>
      <c r="H88" s="14"/>
      <c r="I88" s="15"/>
      <c r="J88" s="16"/>
      <c r="K88" s="13"/>
      <c r="L88" s="15"/>
      <c r="M88" s="14"/>
      <c r="N88" s="15"/>
      <c r="O88" s="13"/>
      <c r="P88" s="13"/>
      <c r="Q88" s="13"/>
      <c r="R88" s="16">
        <f t="shared" si="2"/>
        <v>4</v>
      </c>
    </row>
    <row r="89" spans="1:18" ht="12">
      <c r="A89" s="13">
        <v>31</v>
      </c>
      <c r="B89" s="12" t="s">
        <v>105</v>
      </c>
      <c r="C89" s="23" t="s">
        <v>74</v>
      </c>
      <c r="D89" s="25">
        <v>437</v>
      </c>
      <c r="E89" s="36">
        <v>38109</v>
      </c>
      <c r="F89" s="13">
        <v>3</v>
      </c>
      <c r="G89" s="15" t="s">
        <v>42</v>
      </c>
      <c r="H89" s="14"/>
      <c r="I89" s="15"/>
      <c r="J89" s="16"/>
      <c r="K89" s="13"/>
      <c r="L89" s="15"/>
      <c r="M89" s="14"/>
      <c r="N89" s="15"/>
      <c r="O89" s="13"/>
      <c r="P89" s="13"/>
      <c r="Q89" s="13"/>
      <c r="R89" s="16">
        <f t="shared" si="2"/>
        <v>3</v>
      </c>
    </row>
    <row r="90" spans="1:18" ht="12">
      <c r="A90" s="13">
        <v>32</v>
      </c>
      <c r="B90" s="12" t="s">
        <v>191</v>
      </c>
      <c r="C90" s="23" t="s">
        <v>29</v>
      </c>
      <c r="D90" s="25">
        <v>749</v>
      </c>
      <c r="E90" s="36">
        <v>37470</v>
      </c>
      <c r="F90" s="13">
        <v>3</v>
      </c>
      <c r="G90" s="15" t="s">
        <v>177</v>
      </c>
      <c r="H90" s="14"/>
      <c r="I90" s="15"/>
      <c r="J90" s="16"/>
      <c r="K90" s="13"/>
      <c r="L90" s="15"/>
      <c r="M90" s="14"/>
      <c r="N90" s="15"/>
      <c r="O90" s="13"/>
      <c r="P90" s="13"/>
      <c r="Q90" s="13"/>
      <c r="R90" s="16">
        <f t="shared" si="2"/>
        <v>3</v>
      </c>
    </row>
    <row r="91" spans="1:18" ht="12">
      <c r="A91" s="13">
        <v>33</v>
      </c>
      <c r="B91" s="12" t="s">
        <v>93</v>
      </c>
      <c r="C91" s="23" t="s">
        <v>36</v>
      </c>
      <c r="D91" s="25">
        <v>955</v>
      </c>
      <c r="E91" s="36">
        <v>38642</v>
      </c>
      <c r="F91" s="13">
        <v>2</v>
      </c>
      <c r="G91" s="15" t="s">
        <v>42</v>
      </c>
      <c r="H91" s="14"/>
      <c r="I91" s="15"/>
      <c r="J91" s="16"/>
      <c r="K91" s="13"/>
      <c r="L91" s="15"/>
      <c r="M91" s="14"/>
      <c r="N91" s="15"/>
      <c r="O91" s="13"/>
      <c r="P91" s="13"/>
      <c r="Q91" s="13"/>
      <c r="R91" s="16">
        <f t="shared" si="2"/>
        <v>2</v>
      </c>
    </row>
    <row r="92" spans="1:18" ht="12">
      <c r="A92" s="13">
        <v>34</v>
      </c>
      <c r="B92" s="12" t="s">
        <v>192</v>
      </c>
      <c r="C92" s="23" t="s">
        <v>185</v>
      </c>
      <c r="D92" s="25">
        <v>634</v>
      </c>
      <c r="E92" s="36">
        <v>37772</v>
      </c>
      <c r="F92" s="13">
        <v>2</v>
      </c>
      <c r="G92" s="15" t="s">
        <v>177</v>
      </c>
      <c r="H92" s="14"/>
      <c r="I92" s="15"/>
      <c r="J92" s="16"/>
      <c r="K92" s="13"/>
      <c r="L92" s="15"/>
      <c r="M92" s="14"/>
      <c r="N92" s="15"/>
      <c r="O92" s="13"/>
      <c r="P92" s="13"/>
      <c r="Q92" s="13"/>
      <c r="R92" s="16">
        <f t="shared" si="2"/>
        <v>2</v>
      </c>
    </row>
    <row r="93" spans="1:18" ht="12">
      <c r="A93" s="13">
        <v>35</v>
      </c>
      <c r="B93" s="12" t="s">
        <v>162</v>
      </c>
      <c r="C93" s="23" t="s">
        <v>163</v>
      </c>
      <c r="D93" s="25">
        <v>3324</v>
      </c>
      <c r="E93" s="36">
        <v>38683</v>
      </c>
      <c r="F93" s="13">
        <v>1</v>
      </c>
      <c r="G93" s="15" t="s">
        <v>42</v>
      </c>
      <c r="H93" s="14"/>
      <c r="I93" s="15"/>
      <c r="J93" s="16"/>
      <c r="K93" s="13"/>
      <c r="L93" s="15"/>
      <c r="M93" s="14"/>
      <c r="N93" s="15"/>
      <c r="O93" s="13"/>
      <c r="P93" s="13"/>
      <c r="Q93" s="13"/>
      <c r="R93" s="16">
        <f t="shared" si="2"/>
        <v>1</v>
      </c>
    </row>
    <row r="94" spans="1:18" ht="12">
      <c r="A94" s="13">
        <v>36</v>
      </c>
      <c r="B94" s="22" t="s">
        <v>112</v>
      </c>
      <c r="C94" s="23" t="s">
        <v>36</v>
      </c>
      <c r="D94" s="25">
        <v>955</v>
      </c>
      <c r="E94" s="36">
        <v>38677</v>
      </c>
      <c r="F94" s="13">
        <v>1</v>
      </c>
      <c r="G94" s="15" t="s">
        <v>42</v>
      </c>
      <c r="H94" s="14"/>
      <c r="I94" s="15"/>
      <c r="J94" s="16"/>
      <c r="K94" s="13"/>
      <c r="L94" s="15"/>
      <c r="M94" s="14"/>
      <c r="N94" s="15"/>
      <c r="O94" s="13"/>
      <c r="P94" s="13"/>
      <c r="Q94" s="13"/>
      <c r="R94" s="16">
        <f t="shared" si="2"/>
        <v>1</v>
      </c>
    </row>
    <row r="95" spans="1:18" s="24" customFormat="1" ht="12">
      <c r="A95" s="13">
        <v>37</v>
      </c>
      <c r="B95" s="22" t="s">
        <v>161</v>
      </c>
      <c r="C95" s="20" t="s">
        <v>43</v>
      </c>
      <c r="D95" s="16">
        <v>3193</v>
      </c>
      <c r="E95" s="36">
        <v>37909</v>
      </c>
      <c r="F95" s="13">
        <v>1</v>
      </c>
      <c r="G95" s="15" t="s">
        <v>42</v>
      </c>
      <c r="H95" s="14"/>
      <c r="I95" s="15"/>
      <c r="J95" s="16"/>
      <c r="K95" s="13"/>
      <c r="L95" s="15"/>
      <c r="M95" s="14"/>
      <c r="N95" s="15"/>
      <c r="O95" s="13"/>
      <c r="P95" s="13"/>
      <c r="Q95" s="13"/>
      <c r="R95" s="16">
        <f t="shared" si="2"/>
        <v>1</v>
      </c>
    </row>
    <row r="96" spans="1:18" s="24" customFormat="1" ht="12">
      <c r="A96" s="13">
        <v>38</v>
      </c>
      <c r="B96" s="22" t="s">
        <v>164</v>
      </c>
      <c r="C96" s="23" t="s">
        <v>151</v>
      </c>
      <c r="D96" s="25">
        <v>815</v>
      </c>
      <c r="E96" s="36">
        <v>38543</v>
      </c>
      <c r="F96" s="13">
        <v>1</v>
      </c>
      <c r="G96" s="15" t="s">
        <v>42</v>
      </c>
      <c r="H96" s="14"/>
      <c r="I96" s="15"/>
      <c r="J96" s="16"/>
      <c r="K96" s="13"/>
      <c r="L96" s="15"/>
      <c r="M96" s="14"/>
      <c r="N96" s="15"/>
      <c r="O96" s="13"/>
      <c r="P96" s="13"/>
      <c r="Q96" s="13"/>
      <c r="R96" s="16">
        <f t="shared" si="2"/>
        <v>1</v>
      </c>
    </row>
    <row r="97" spans="1:18" s="24" customFormat="1" ht="12">
      <c r="A97" s="13">
        <v>39</v>
      </c>
      <c r="B97" s="22" t="s">
        <v>165</v>
      </c>
      <c r="C97" s="23" t="s">
        <v>151</v>
      </c>
      <c r="D97" s="25">
        <v>815</v>
      </c>
      <c r="E97" s="36">
        <v>38462</v>
      </c>
      <c r="F97" s="13">
        <v>1</v>
      </c>
      <c r="G97" s="15" t="s">
        <v>42</v>
      </c>
      <c r="H97" s="14"/>
      <c r="I97" s="15"/>
      <c r="J97" s="16"/>
      <c r="K97" s="13"/>
      <c r="L97" s="15"/>
      <c r="M97" s="14"/>
      <c r="N97" s="15"/>
      <c r="O97" s="13"/>
      <c r="P97" s="13"/>
      <c r="Q97" s="13"/>
      <c r="R97" s="16">
        <f t="shared" si="2"/>
        <v>1</v>
      </c>
    </row>
    <row r="98" spans="1:18" s="24" customFormat="1" ht="12">
      <c r="A98" s="13">
        <v>40</v>
      </c>
      <c r="B98" s="12" t="s">
        <v>193</v>
      </c>
      <c r="C98" s="20" t="s">
        <v>122</v>
      </c>
      <c r="D98" s="20">
        <v>2695</v>
      </c>
      <c r="E98" s="36">
        <v>37949</v>
      </c>
      <c r="F98" s="13">
        <v>1</v>
      </c>
      <c r="G98" s="15" t="s">
        <v>177</v>
      </c>
      <c r="H98" s="14"/>
      <c r="I98" s="15"/>
      <c r="J98" s="16"/>
      <c r="K98" s="13"/>
      <c r="L98" s="15"/>
      <c r="M98" s="14"/>
      <c r="N98" s="15"/>
      <c r="O98" s="13"/>
      <c r="P98" s="13"/>
      <c r="Q98" s="13"/>
      <c r="R98" s="16">
        <f t="shared" si="2"/>
        <v>1</v>
      </c>
    </row>
    <row r="99" spans="1:18" s="24" customFormat="1" ht="12">
      <c r="A99" s="13">
        <v>41</v>
      </c>
      <c r="B99" s="12" t="s">
        <v>194</v>
      </c>
      <c r="C99" s="20" t="s">
        <v>195</v>
      </c>
      <c r="D99" s="20">
        <v>2379</v>
      </c>
      <c r="E99" s="36">
        <v>37537</v>
      </c>
      <c r="F99" s="13">
        <v>1</v>
      </c>
      <c r="G99" s="15" t="s">
        <v>177</v>
      </c>
      <c r="H99" s="14"/>
      <c r="I99" s="15"/>
      <c r="J99" s="16"/>
      <c r="K99" s="13"/>
      <c r="L99" s="15"/>
      <c r="M99" s="14"/>
      <c r="N99" s="15"/>
      <c r="O99" s="13"/>
      <c r="P99" s="13"/>
      <c r="Q99" s="13"/>
      <c r="R99" s="16">
        <f t="shared" si="2"/>
        <v>1</v>
      </c>
    </row>
    <row r="100" spans="1:18" s="24" customFormat="1" ht="12">
      <c r="A100" s="13">
        <v>42</v>
      </c>
      <c r="B100" s="12" t="s">
        <v>141</v>
      </c>
      <c r="C100" s="20" t="s">
        <v>122</v>
      </c>
      <c r="D100" s="20">
        <v>2695</v>
      </c>
      <c r="E100" s="36">
        <v>38477</v>
      </c>
      <c r="F100" s="13">
        <v>1</v>
      </c>
      <c r="G100" s="15" t="s">
        <v>177</v>
      </c>
      <c r="H100" s="14"/>
      <c r="I100" s="15"/>
      <c r="J100" s="16"/>
      <c r="K100" s="13"/>
      <c r="L100" s="15"/>
      <c r="M100" s="14"/>
      <c r="N100" s="15"/>
      <c r="O100" s="13"/>
      <c r="P100" s="13"/>
      <c r="Q100" s="13"/>
      <c r="R100" s="16">
        <f t="shared" si="2"/>
        <v>1</v>
      </c>
    </row>
    <row r="101" spans="1:18" s="24" customFormat="1" ht="12">
      <c r="A101" s="13">
        <v>43</v>
      </c>
      <c r="B101" s="12" t="s">
        <v>201</v>
      </c>
      <c r="C101" s="20" t="s">
        <v>122</v>
      </c>
      <c r="D101" s="20">
        <v>2695</v>
      </c>
      <c r="E101" s="36">
        <v>37842</v>
      </c>
      <c r="F101" s="13">
        <v>1</v>
      </c>
      <c r="G101" s="15" t="s">
        <v>177</v>
      </c>
      <c r="H101" s="14"/>
      <c r="I101" s="15"/>
      <c r="J101" s="16"/>
      <c r="K101" s="13"/>
      <c r="L101" s="15"/>
      <c r="M101" s="14"/>
      <c r="N101" s="15"/>
      <c r="O101" s="13"/>
      <c r="P101" s="13"/>
      <c r="Q101" s="13"/>
      <c r="R101" s="16">
        <f t="shared" si="2"/>
        <v>1</v>
      </c>
    </row>
    <row r="102" spans="1:18" s="24" customFormat="1" ht="12">
      <c r="A102" s="13">
        <v>44</v>
      </c>
      <c r="B102" s="12" t="s">
        <v>184</v>
      </c>
      <c r="C102" s="23" t="s">
        <v>185</v>
      </c>
      <c r="D102" s="25">
        <v>634</v>
      </c>
      <c r="E102" s="36">
        <v>38709</v>
      </c>
      <c r="F102" s="13">
        <v>1</v>
      </c>
      <c r="G102" s="15" t="s">
        <v>177</v>
      </c>
      <c r="H102" s="14"/>
      <c r="I102" s="15"/>
      <c r="J102" s="16"/>
      <c r="K102" s="13"/>
      <c r="L102" s="15"/>
      <c r="M102" s="14"/>
      <c r="N102" s="15"/>
      <c r="O102" s="13"/>
      <c r="P102" s="13"/>
      <c r="Q102" s="13"/>
      <c r="R102" s="16">
        <f t="shared" si="2"/>
        <v>1</v>
      </c>
    </row>
    <row r="103" spans="1:18" s="24" customFormat="1" ht="12">
      <c r="A103" s="13">
        <v>45</v>
      </c>
      <c r="B103" s="12" t="s">
        <v>196</v>
      </c>
      <c r="C103" s="23" t="s">
        <v>29</v>
      </c>
      <c r="D103" s="25">
        <v>749</v>
      </c>
      <c r="E103" s="36">
        <v>38376</v>
      </c>
      <c r="F103" s="13">
        <v>1</v>
      </c>
      <c r="G103" s="15" t="s">
        <v>177</v>
      </c>
      <c r="H103" s="14"/>
      <c r="I103" s="15"/>
      <c r="J103" s="16"/>
      <c r="K103" s="13"/>
      <c r="L103" s="15"/>
      <c r="M103" s="14"/>
      <c r="N103" s="15"/>
      <c r="O103" s="13"/>
      <c r="P103" s="13"/>
      <c r="Q103" s="13"/>
      <c r="R103" s="16">
        <f t="shared" si="2"/>
        <v>1</v>
      </c>
    </row>
    <row r="104" spans="1:18" ht="12.75">
      <c r="A104" s="55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7"/>
    </row>
    <row r="105" spans="1:18" ht="18">
      <c r="A105" s="58" t="s">
        <v>18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60"/>
    </row>
    <row r="106" spans="1:18" ht="12">
      <c r="A106" s="27"/>
      <c r="B106" s="27" t="s">
        <v>14</v>
      </c>
      <c r="C106" s="27" t="s">
        <v>15</v>
      </c>
      <c r="D106" s="28" t="s">
        <v>58</v>
      </c>
      <c r="E106" s="35" t="s">
        <v>65</v>
      </c>
      <c r="F106" s="61">
        <v>1</v>
      </c>
      <c r="G106" s="62"/>
      <c r="H106" s="61">
        <v>2</v>
      </c>
      <c r="I106" s="62"/>
      <c r="J106" s="29">
        <v>3</v>
      </c>
      <c r="K106" s="61">
        <v>4</v>
      </c>
      <c r="L106" s="62"/>
      <c r="M106" s="61">
        <v>5</v>
      </c>
      <c r="N106" s="62"/>
      <c r="O106" s="28" t="s">
        <v>57</v>
      </c>
      <c r="P106" s="28">
        <v>6</v>
      </c>
      <c r="Q106" s="28" t="s">
        <v>12</v>
      </c>
      <c r="R106" s="29" t="s">
        <v>13</v>
      </c>
    </row>
    <row r="107" spans="1:18" s="24" customFormat="1" ht="12">
      <c r="A107" s="13">
        <v>1</v>
      </c>
      <c r="B107" s="22" t="s">
        <v>67</v>
      </c>
      <c r="C107" s="23" t="s">
        <v>29</v>
      </c>
      <c r="D107" s="25">
        <v>749</v>
      </c>
      <c r="E107" s="36">
        <v>38372</v>
      </c>
      <c r="F107" s="13">
        <v>20</v>
      </c>
      <c r="G107" s="15" t="s">
        <v>177</v>
      </c>
      <c r="H107" s="14"/>
      <c r="I107" s="15"/>
      <c r="J107" s="16"/>
      <c r="K107" s="13"/>
      <c r="L107" s="15"/>
      <c r="M107" s="14"/>
      <c r="N107" s="15"/>
      <c r="O107" s="13"/>
      <c r="P107" s="13"/>
      <c r="Q107" s="13">
        <v>3</v>
      </c>
      <c r="R107" s="16">
        <f aca="true" t="shared" si="3" ref="R107:R149">+F107+H107+J107+K107+M107-O107+P107+Q107</f>
        <v>23</v>
      </c>
    </row>
    <row r="108" spans="1:18" s="24" customFormat="1" ht="12">
      <c r="A108" s="13">
        <v>2</v>
      </c>
      <c r="B108" s="12" t="s">
        <v>106</v>
      </c>
      <c r="C108" s="23" t="s">
        <v>36</v>
      </c>
      <c r="D108" s="25">
        <v>955</v>
      </c>
      <c r="E108" s="36">
        <v>38607</v>
      </c>
      <c r="F108" s="13">
        <v>20</v>
      </c>
      <c r="G108" s="15" t="s">
        <v>42</v>
      </c>
      <c r="H108" s="14"/>
      <c r="I108" s="15"/>
      <c r="J108" s="16"/>
      <c r="K108" s="13"/>
      <c r="L108" s="15"/>
      <c r="M108" s="14"/>
      <c r="N108" s="15"/>
      <c r="O108" s="13"/>
      <c r="P108" s="13"/>
      <c r="Q108" s="13">
        <v>3</v>
      </c>
      <c r="R108" s="16">
        <f t="shared" si="3"/>
        <v>23</v>
      </c>
    </row>
    <row r="109" spans="1:21" s="24" customFormat="1" ht="12">
      <c r="A109" s="13">
        <v>3</v>
      </c>
      <c r="B109" s="22" t="s">
        <v>55</v>
      </c>
      <c r="C109" s="20" t="s">
        <v>43</v>
      </c>
      <c r="D109" s="13">
        <v>3193</v>
      </c>
      <c r="E109" s="37">
        <v>38010</v>
      </c>
      <c r="F109" s="13">
        <v>16</v>
      </c>
      <c r="G109" s="15" t="s">
        <v>42</v>
      </c>
      <c r="H109" s="14"/>
      <c r="I109" s="15"/>
      <c r="J109" s="16"/>
      <c r="K109" s="13"/>
      <c r="L109" s="15"/>
      <c r="M109" s="14"/>
      <c r="N109" s="15"/>
      <c r="O109" s="13"/>
      <c r="P109" s="13"/>
      <c r="Q109" s="13">
        <v>3</v>
      </c>
      <c r="R109" s="16">
        <f t="shared" si="3"/>
        <v>19</v>
      </c>
      <c r="S109" s="4"/>
      <c r="T109" s="4"/>
      <c r="U109" s="4"/>
    </row>
    <row r="110" spans="1:21" ht="12">
      <c r="A110" s="13">
        <v>4</v>
      </c>
      <c r="B110" s="12" t="s">
        <v>100</v>
      </c>
      <c r="C110" s="23" t="s">
        <v>37</v>
      </c>
      <c r="D110" s="25">
        <v>101</v>
      </c>
      <c r="E110" s="36">
        <v>38872</v>
      </c>
      <c r="F110" s="13">
        <v>16</v>
      </c>
      <c r="G110" s="15" t="s">
        <v>177</v>
      </c>
      <c r="H110" s="14"/>
      <c r="I110" s="15"/>
      <c r="J110" s="16"/>
      <c r="K110" s="13"/>
      <c r="L110" s="15"/>
      <c r="M110" s="14"/>
      <c r="N110" s="15"/>
      <c r="O110" s="13"/>
      <c r="P110" s="13"/>
      <c r="Q110" s="13"/>
      <c r="R110" s="16">
        <f t="shared" si="3"/>
        <v>16</v>
      </c>
      <c r="S110" s="24"/>
      <c r="T110" s="24"/>
      <c r="U110" s="24"/>
    </row>
    <row r="111" spans="1:18" ht="12">
      <c r="A111" s="13">
        <v>5</v>
      </c>
      <c r="B111" s="12" t="s">
        <v>86</v>
      </c>
      <c r="C111" s="23" t="s">
        <v>29</v>
      </c>
      <c r="D111" s="25">
        <v>749</v>
      </c>
      <c r="E111" s="36">
        <v>38091</v>
      </c>
      <c r="F111" s="13">
        <v>12</v>
      </c>
      <c r="G111" s="15" t="s">
        <v>177</v>
      </c>
      <c r="H111" s="14"/>
      <c r="I111" s="15"/>
      <c r="J111" s="16"/>
      <c r="K111" s="13"/>
      <c r="L111" s="15"/>
      <c r="M111" s="14"/>
      <c r="N111" s="15"/>
      <c r="O111" s="13"/>
      <c r="P111" s="13"/>
      <c r="Q111" s="13">
        <v>3</v>
      </c>
      <c r="R111" s="16">
        <f t="shared" si="3"/>
        <v>15</v>
      </c>
    </row>
    <row r="112" spans="1:18" ht="12">
      <c r="A112" s="13">
        <v>6</v>
      </c>
      <c r="B112" s="22" t="s">
        <v>112</v>
      </c>
      <c r="C112" s="23" t="s">
        <v>36</v>
      </c>
      <c r="D112" s="25">
        <v>955</v>
      </c>
      <c r="E112" s="36">
        <v>38677</v>
      </c>
      <c r="F112" s="13">
        <v>12</v>
      </c>
      <c r="G112" s="15" t="s">
        <v>42</v>
      </c>
      <c r="H112" s="14"/>
      <c r="I112" s="15"/>
      <c r="J112" s="16"/>
      <c r="K112" s="13"/>
      <c r="L112" s="15"/>
      <c r="M112" s="14"/>
      <c r="N112" s="15"/>
      <c r="O112" s="13"/>
      <c r="P112" s="13"/>
      <c r="Q112" s="13">
        <v>3</v>
      </c>
      <c r="R112" s="16">
        <f t="shared" si="3"/>
        <v>15</v>
      </c>
    </row>
    <row r="113" spans="1:18" ht="12">
      <c r="A113" s="13">
        <v>7</v>
      </c>
      <c r="B113" s="12" t="s">
        <v>130</v>
      </c>
      <c r="C113" s="23" t="s">
        <v>38</v>
      </c>
      <c r="D113" s="25">
        <v>3051</v>
      </c>
      <c r="E113" s="36">
        <v>39251</v>
      </c>
      <c r="F113" s="13">
        <v>12</v>
      </c>
      <c r="G113" s="15" t="s">
        <v>177</v>
      </c>
      <c r="H113" s="14"/>
      <c r="I113" s="15"/>
      <c r="J113" s="16"/>
      <c r="K113" s="13"/>
      <c r="L113" s="15"/>
      <c r="M113" s="14"/>
      <c r="N113" s="15"/>
      <c r="O113" s="13"/>
      <c r="P113" s="13"/>
      <c r="Q113" s="13"/>
      <c r="R113" s="16">
        <f t="shared" si="3"/>
        <v>12</v>
      </c>
    </row>
    <row r="114" spans="1:18" ht="12">
      <c r="A114" s="13">
        <v>8</v>
      </c>
      <c r="B114" s="22" t="s">
        <v>78</v>
      </c>
      <c r="C114" s="23" t="s">
        <v>30</v>
      </c>
      <c r="D114" s="25">
        <v>550</v>
      </c>
      <c r="E114" s="36">
        <v>39117</v>
      </c>
      <c r="F114" s="13">
        <v>12</v>
      </c>
      <c r="G114" s="15" t="s">
        <v>42</v>
      </c>
      <c r="H114" s="14"/>
      <c r="I114" s="15"/>
      <c r="J114" s="16"/>
      <c r="K114" s="13"/>
      <c r="L114" s="15"/>
      <c r="M114" s="14"/>
      <c r="N114" s="15"/>
      <c r="O114" s="13"/>
      <c r="P114" s="13"/>
      <c r="Q114" s="13"/>
      <c r="R114" s="16">
        <f t="shared" si="3"/>
        <v>12</v>
      </c>
    </row>
    <row r="115" spans="1:18" ht="12">
      <c r="A115" s="13">
        <v>9</v>
      </c>
      <c r="B115" s="12" t="s">
        <v>110</v>
      </c>
      <c r="C115" s="23" t="s">
        <v>38</v>
      </c>
      <c r="D115" s="25">
        <v>3051</v>
      </c>
      <c r="E115" s="36">
        <v>38044</v>
      </c>
      <c r="F115" s="13">
        <v>8</v>
      </c>
      <c r="G115" s="15" t="s">
        <v>177</v>
      </c>
      <c r="H115" s="14"/>
      <c r="I115" s="15"/>
      <c r="J115" s="16"/>
      <c r="K115" s="13"/>
      <c r="L115" s="15"/>
      <c r="M115" s="14"/>
      <c r="N115" s="15"/>
      <c r="O115" s="13"/>
      <c r="P115" s="13"/>
      <c r="Q115" s="13">
        <v>3</v>
      </c>
      <c r="R115" s="16">
        <f t="shared" si="3"/>
        <v>11</v>
      </c>
    </row>
    <row r="116" spans="1:18" ht="12">
      <c r="A116" s="13">
        <v>10</v>
      </c>
      <c r="B116" s="12" t="s">
        <v>105</v>
      </c>
      <c r="C116" s="23" t="s">
        <v>74</v>
      </c>
      <c r="D116" s="25">
        <v>437</v>
      </c>
      <c r="E116" s="36">
        <v>38109</v>
      </c>
      <c r="F116" s="13">
        <v>8</v>
      </c>
      <c r="G116" s="15" t="s">
        <v>42</v>
      </c>
      <c r="H116" s="14"/>
      <c r="I116" s="15"/>
      <c r="J116" s="16"/>
      <c r="K116" s="13"/>
      <c r="L116" s="15"/>
      <c r="M116" s="14"/>
      <c r="N116" s="15"/>
      <c r="O116" s="13"/>
      <c r="P116" s="13"/>
      <c r="Q116" s="13">
        <v>3</v>
      </c>
      <c r="R116" s="16">
        <f t="shared" si="3"/>
        <v>11</v>
      </c>
    </row>
    <row r="117" spans="1:18" ht="12">
      <c r="A117" s="13">
        <v>11</v>
      </c>
      <c r="B117" s="12" t="s">
        <v>93</v>
      </c>
      <c r="C117" s="23" t="s">
        <v>36</v>
      </c>
      <c r="D117" s="25">
        <v>955</v>
      </c>
      <c r="E117" s="36">
        <v>38642</v>
      </c>
      <c r="F117" s="13">
        <v>6</v>
      </c>
      <c r="G117" s="15" t="s">
        <v>42</v>
      </c>
      <c r="H117" s="14"/>
      <c r="I117" s="15"/>
      <c r="J117" s="16"/>
      <c r="K117" s="13"/>
      <c r="L117" s="15"/>
      <c r="M117" s="14"/>
      <c r="N117" s="15"/>
      <c r="O117" s="13"/>
      <c r="P117" s="13"/>
      <c r="Q117" s="13">
        <v>3</v>
      </c>
      <c r="R117" s="16">
        <f t="shared" si="3"/>
        <v>9</v>
      </c>
    </row>
    <row r="118" spans="1:18" ht="12">
      <c r="A118" s="13">
        <v>12</v>
      </c>
      <c r="B118" s="12" t="s">
        <v>182</v>
      </c>
      <c r="C118" s="23" t="s">
        <v>117</v>
      </c>
      <c r="D118" s="25">
        <v>3054</v>
      </c>
      <c r="E118" s="36">
        <v>37907</v>
      </c>
      <c r="F118" s="13">
        <v>8</v>
      </c>
      <c r="G118" s="15" t="s">
        <v>177</v>
      </c>
      <c r="H118" s="14"/>
      <c r="I118" s="15"/>
      <c r="J118" s="16"/>
      <c r="K118" s="13"/>
      <c r="L118" s="15"/>
      <c r="M118" s="14"/>
      <c r="N118" s="15"/>
      <c r="O118" s="13"/>
      <c r="P118" s="13"/>
      <c r="Q118" s="13"/>
      <c r="R118" s="16">
        <f t="shared" si="3"/>
        <v>8</v>
      </c>
    </row>
    <row r="119" spans="1:18" ht="12">
      <c r="A119" s="13">
        <v>13</v>
      </c>
      <c r="B119" s="12" t="s">
        <v>183</v>
      </c>
      <c r="C119" s="23" t="s">
        <v>29</v>
      </c>
      <c r="D119" s="25">
        <v>749</v>
      </c>
      <c r="E119" s="36">
        <v>38128</v>
      </c>
      <c r="F119" s="13">
        <v>8</v>
      </c>
      <c r="G119" s="15" t="s">
        <v>177</v>
      </c>
      <c r="H119" s="14"/>
      <c r="I119" s="15"/>
      <c r="J119" s="16"/>
      <c r="K119" s="13"/>
      <c r="L119" s="15"/>
      <c r="M119" s="14"/>
      <c r="N119" s="15"/>
      <c r="O119" s="13"/>
      <c r="P119" s="13"/>
      <c r="Q119" s="13"/>
      <c r="R119" s="16">
        <f t="shared" si="3"/>
        <v>8</v>
      </c>
    </row>
    <row r="120" spans="1:18" ht="12">
      <c r="A120" s="13">
        <v>14</v>
      </c>
      <c r="B120" s="12" t="s">
        <v>184</v>
      </c>
      <c r="C120" s="23" t="s">
        <v>185</v>
      </c>
      <c r="D120" s="25">
        <v>634</v>
      </c>
      <c r="E120" s="36">
        <v>38709</v>
      </c>
      <c r="F120" s="13">
        <v>8</v>
      </c>
      <c r="G120" s="15" t="s">
        <v>177</v>
      </c>
      <c r="H120" s="14"/>
      <c r="I120" s="15"/>
      <c r="J120" s="16"/>
      <c r="K120" s="13"/>
      <c r="L120" s="15"/>
      <c r="M120" s="14"/>
      <c r="N120" s="15"/>
      <c r="O120" s="13"/>
      <c r="P120" s="13"/>
      <c r="Q120" s="13"/>
      <c r="R120" s="16">
        <f t="shared" si="3"/>
        <v>8</v>
      </c>
    </row>
    <row r="121" spans="1:18" ht="12">
      <c r="A121" s="13">
        <v>15</v>
      </c>
      <c r="B121" s="12" t="s">
        <v>85</v>
      </c>
      <c r="C121" s="23" t="s">
        <v>30</v>
      </c>
      <c r="D121" s="25">
        <v>550</v>
      </c>
      <c r="E121" s="36">
        <v>39140</v>
      </c>
      <c r="F121" s="13">
        <v>8</v>
      </c>
      <c r="G121" s="15" t="s">
        <v>42</v>
      </c>
      <c r="H121" s="14"/>
      <c r="I121" s="15"/>
      <c r="J121" s="16"/>
      <c r="K121" s="13"/>
      <c r="L121" s="15"/>
      <c r="M121" s="14"/>
      <c r="N121" s="15"/>
      <c r="O121" s="13"/>
      <c r="P121" s="13"/>
      <c r="Q121" s="13"/>
      <c r="R121" s="16">
        <f t="shared" si="3"/>
        <v>8</v>
      </c>
    </row>
    <row r="122" spans="1:18" ht="12">
      <c r="A122" s="13">
        <v>16</v>
      </c>
      <c r="B122" s="12" t="s">
        <v>95</v>
      </c>
      <c r="C122" s="23" t="s">
        <v>30</v>
      </c>
      <c r="D122" s="25">
        <v>550</v>
      </c>
      <c r="E122" s="36">
        <v>39118</v>
      </c>
      <c r="F122" s="13">
        <v>8</v>
      </c>
      <c r="G122" s="15" t="s">
        <v>42</v>
      </c>
      <c r="H122" s="14"/>
      <c r="I122" s="15"/>
      <c r="J122" s="16"/>
      <c r="K122" s="13"/>
      <c r="L122" s="15"/>
      <c r="M122" s="14"/>
      <c r="N122" s="15"/>
      <c r="O122" s="13"/>
      <c r="P122" s="13"/>
      <c r="Q122" s="13"/>
      <c r="R122" s="16">
        <f t="shared" si="3"/>
        <v>8</v>
      </c>
    </row>
    <row r="123" spans="1:18" ht="12">
      <c r="A123" s="13">
        <v>17</v>
      </c>
      <c r="B123" s="12" t="s">
        <v>129</v>
      </c>
      <c r="C123" s="20" t="s">
        <v>43</v>
      </c>
      <c r="D123" s="16">
        <v>3193</v>
      </c>
      <c r="E123" s="36">
        <v>38037</v>
      </c>
      <c r="F123" s="13">
        <v>8</v>
      </c>
      <c r="G123" s="15" t="s">
        <v>42</v>
      </c>
      <c r="H123" s="14"/>
      <c r="I123" s="15"/>
      <c r="J123" s="16"/>
      <c r="K123" s="13"/>
      <c r="L123" s="15"/>
      <c r="M123" s="14"/>
      <c r="N123" s="15"/>
      <c r="O123" s="13"/>
      <c r="P123" s="13"/>
      <c r="Q123" s="13"/>
      <c r="R123" s="16">
        <f t="shared" si="3"/>
        <v>8</v>
      </c>
    </row>
    <row r="124" spans="1:18" ht="12">
      <c r="A124" s="13">
        <v>18</v>
      </c>
      <c r="B124" s="12" t="s">
        <v>186</v>
      </c>
      <c r="C124" s="23" t="s">
        <v>185</v>
      </c>
      <c r="D124" s="25">
        <v>634</v>
      </c>
      <c r="E124" s="36">
        <v>38456</v>
      </c>
      <c r="F124" s="13">
        <v>6</v>
      </c>
      <c r="G124" s="15" t="s">
        <v>177</v>
      </c>
      <c r="H124" s="14"/>
      <c r="I124" s="15"/>
      <c r="J124" s="16"/>
      <c r="K124" s="13"/>
      <c r="L124" s="15"/>
      <c r="M124" s="14"/>
      <c r="N124" s="15"/>
      <c r="O124" s="13"/>
      <c r="P124" s="13"/>
      <c r="Q124" s="13"/>
      <c r="R124" s="16">
        <f t="shared" si="3"/>
        <v>6</v>
      </c>
    </row>
    <row r="125" spans="1:18" ht="12">
      <c r="A125" s="13">
        <v>19</v>
      </c>
      <c r="B125" s="22" t="s">
        <v>145</v>
      </c>
      <c r="C125" s="21" t="s">
        <v>122</v>
      </c>
      <c r="D125" s="21">
        <v>2695</v>
      </c>
      <c r="E125" s="36">
        <v>39200</v>
      </c>
      <c r="F125" s="13">
        <v>6</v>
      </c>
      <c r="G125" s="15" t="s">
        <v>177</v>
      </c>
      <c r="H125" s="14"/>
      <c r="I125" s="15"/>
      <c r="J125" s="16"/>
      <c r="K125" s="13"/>
      <c r="L125" s="15"/>
      <c r="M125" s="14"/>
      <c r="N125" s="15"/>
      <c r="O125" s="13"/>
      <c r="P125" s="13"/>
      <c r="Q125" s="13"/>
      <c r="R125" s="16">
        <f t="shared" si="3"/>
        <v>6</v>
      </c>
    </row>
    <row r="126" spans="1:18" ht="12">
      <c r="A126" s="13">
        <v>20</v>
      </c>
      <c r="B126" s="12" t="s">
        <v>124</v>
      </c>
      <c r="C126" s="20" t="s">
        <v>122</v>
      </c>
      <c r="D126" s="20">
        <v>2695</v>
      </c>
      <c r="E126" s="36">
        <v>38987</v>
      </c>
      <c r="F126" s="13">
        <v>6</v>
      </c>
      <c r="G126" s="15" t="s">
        <v>177</v>
      </c>
      <c r="H126" s="14"/>
      <c r="I126" s="15"/>
      <c r="J126" s="16"/>
      <c r="K126" s="13"/>
      <c r="L126" s="15"/>
      <c r="M126" s="14"/>
      <c r="N126" s="15"/>
      <c r="O126" s="13"/>
      <c r="P126" s="13"/>
      <c r="Q126" s="13"/>
      <c r="R126" s="16">
        <f t="shared" si="3"/>
        <v>6</v>
      </c>
    </row>
    <row r="127" spans="1:18" ht="12">
      <c r="A127" s="13">
        <v>21</v>
      </c>
      <c r="B127" s="12" t="s">
        <v>196</v>
      </c>
      <c r="C127" s="23" t="s">
        <v>29</v>
      </c>
      <c r="D127" s="25">
        <v>749</v>
      </c>
      <c r="E127" s="36">
        <v>38376</v>
      </c>
      <c r="F127" s="13">
        <v>6</v>
      </c>
      <c r="G127" s="15" t="s">
        <v>177</v>
      </c>
      <c r="H127" s="14"/>
      <c r="I127" s="15"/>
      <c r="J127" s="16"/>
      <c r="K127" s="13"/>
      <c r="L127" s="15"/>
      <c r="M127" s="14"/>
      <c r="N127" s="15"/>
      <c r="O127" s="13"/>
      <c r="P127" s="13"/>
      <c r="Q127" s="13"/>
      <c r="R127" s="16">
        <f t="shared" si="3"/>
        <v>6</v>
      </c>
    </row>
    <row r="128" spans="1:18" ht="12">
      <c r="A128" s="13">
        <v>22</v>
      </c>
      <c r="B128" s="12" t="s">
        <v>118</v>
      </c>
      <c r="C128" s="23" t="s">
        <v>30</v>
      </c>
      <c r="D128" s="26">
        <v>550</v>
      </c>
      <c r="E128" s="37">
        <v>38938</v>
      </c>
      <c r="F128" s="13">
        <v>6</v>
      </c>
      <c r="G128" s="15" t="s">
        <v>42</v>
      </c>
      <c r="H128" s="14"/>
      <c r="I128" s="15"/>
      <c r="J128" s="16"/>
      <c r="K128" s="13"/>
      <c r="L128" s="15"/>
      <c r="M128" s="14"/>
      <c r="N128" s="15"/>
      <c r="O128" s="13"/>
      <c r="P128" s="13"/>
      <c r="Q128" s="13"/>
      <c r="R128" s="16">
        <f t="shared" si="3"/>
        <v>6</v>
      </c>
    </row>
    <row r="129" spans="1:18" ht="12">
      <c r="A129" s="13">
        <v>23</v>
      </c>
      <c r="B129" s="12" t="s">
        <v>162</v>
      </c>
      <c r="C129" s="23" t="s">
        <v>163</v>
      </c>
      <c r="D129" s="25">
        <v>3324</v>
      </c>
      <c r="E129" s="36">
        <v>38683</v>
      </c>
      <c r="F129" s="13">
        <v>6</v>
      </c>
      <c r="G129" s="15" t="s">
        <v>42</v>
      </c>
      <c r="H129" s="14"/>
      <c r="I129" s="15"/>
      <c r="J129" s="16"/>
      <c r="K129" s="13"/>
      <c r="L129" s="15"/>
      <c r="M129" s="14"/>
      <c r="N129" s="15"/>
      <c r="O129" s="13"/>
      <c r="P129" s="13"/>
      <c r="Q129" s="13"/>
      <c r="R129" s="16">
        <f t="shared" si="3"/>
        <v>6</v>
      </c>
    </row>
    <row r="130" spans="1:18" ht="12">
      <c r="A130" s="13">
        <v>24</v>
      </c>
      <c r="B130" s="12" t="s">
        <v>174</v>
      </c>
      <c r="C130" s="23" t="s">
        <v>30</v>
      </c>
      <c r="D130" s="25">
        <v>550</v>
      </c>
      <c r="E130" s="36">
        <v>38245</v>
      </c>
      <c r="F130" s="13">
        <v>6</v>
      </c>
      <c r="G130" s="15" t="s">
        <v>42</v>
      </c>
      <c r="H130" s="14"/>
      <c r="I130" s="15"/>
      <c r="J130" s="16"/>
      <c r="K130" s="13"/>
      <c r="L130" s="15"/>
      <c r="M130" s="14"/>
      <c r="N130" s="15"/>
      <c r="O130" s="13"/>
      <c r="P130" s="13"/>
      <c r="Q130" s="13"/>
      <c r="R130" s="16">
        <f t="shared" si="3"/>
        <v>6</v>
      </c>
    </row>
    <row r="131" spans="1:18" ht="12">
      <c r="A131" s="13">
        <v>25</v>
      </c>
      <c r="B131" s="22" t="s">
        <v>165</v>
      </c>
      <c r="C131" s="23" t="s">
        <v>151</v>
      </c>
      <c r="D131" s="25">
        <v>815</v>
      </c>
      <c r="E131" s="36">
        <v>38462</v>
      </c>
      <c r="F131" s="13">
        <v>6</v>
      </c>
      <c r="G131" s="15" t="s">
        <v>42</v>
      </c>
      <c r="H131" s="14"/>
      <c r="I131" s="15"/>
      <c r="J131" s="16"/>
      <c r="K131" s="13"/>
      <c r="L131" s="15"/>
      <c r="M131" s="14"/>
      <c r="N131" s="15"/>
      <c r="O131" s="13"/>
      <c r="P131" s="13"/>
      <c r="Q131" s="13"/>
      <c r="R131" s="16">
        <f t="shared" si="3"/>
        <v>6</v>
      </c>
    </row>
    <row r="132" spans="1:18" ht="12">
      <c r="A132" s="13">
        <v>26</v>
      </c>
      <c r="B132" s="22" t="s">
        <v>164</v>
      </c>
      <c r="C132" s="23" t="s">
        <v>151</v>
      </c>
      <c r="D132" s="25">
        <v>815</v>
      </c>
      <c r="E132" s="36">
        <v>38543</v>
      </c>
      <c r="F132" s="13">
        <v>6</v>
      </c>
      <c r="G132" s="15" t="s">
        <v>42</v>
      </c>
      <c r="H132" s="14"/>
      <c r="I132" s="15"/>
      <c r="J132" s="16"/>
      <c r="K132" s="13"/>
      <c r="L132" s="15"/>
      <c r="M132" s="14"/>
      <c r="N132" s="15"/>
      <c r="O132" s="13"/>
      <c r="P132" s="13"/>
      <c r="Q132" s="13"/>
      <c r="R132" s="16">
        <f t="shared" si="3"/>
        <v>6</v>
      </c>
    </row>
    <row r="133" spans="1:18" ht="12">
      <c r="A133" s="13">
        <v>27</v>
      </c>
      <c r="B133" s="22" t="s">
        <v>168</v>
      </c>
      <c r="C133" s="20" t="s">
        <v>163</v>
      </c>
      <c r="D133" s="16">
        <v>3324</v>
      </c>
      <c r="E133" s="36">
        <v>39645</v>
      </c>
      <c r="F133" s="13">
        <v>6</v>
      </c>
      <c r="G133" s="15" t="s">
        <v>42</v>
      </c>
      <c r="H133" s="14"/>
      <c r="I133" s="15"/>
      <c r="J133" s="16"/>
      <c r="K133" s="13"/>
      <c r="L133" s="15"/>
      <c r="M133" s="14"/>
      <c r="N133" s="15"/>
      <c r="O133" s="13"/>
      <c r="P133" s="13"/>
      <c r="Q133" s="13"/>
      <c r="R133" s="16">
        <f t="shared" si="3"/>
        <v>6</v>
      </c>
    </row>
    <row r="134" spans="1:18" ht="12">
      <c r="A134" s="13">
        <v>28</v>
      </c>
      <c r="B134" s="12" t="s">
        <v>108</v>
      </c>
      <c r="C134" s="22" t="s">
        <v>30</v>
      </c>
      <c r="D134" s="26">
        <v>550</v>
      </c>
      <c r="E134" s="36">
        <v>39277</v>
      </c>
      <c r="F134" s="13">
        <v>6</v>
      </c>
      <c r="G134" s="15" t="s">
        <v>42</v>
      </c>
      <c r="H134" s="14"/>
      <c r="I134" s="15"/>
      <c r="J134" s="16"/>
      <c r="K134" s="13"/>
      <c r="L134" s="15"/>
      <c r="M134" s="14"/>
      <c r="N134" s="15"/>
      <c r="O134" s="13"/>
      <c r="P134" s="13"/>
      <c r="Q134" s="13"/>
      <c r="R134" s="16">
        <f t="shared" si="3"/>
        <v>6</v>
      </c>
    </row>
    <row r="135" spans="1:18" ht="12">
      <c r="A135" s="13">
        <v>29</v>
      </c>
      <c r="B135" s="22" t="s">
        <v>167</v>
      </c>
      <c r="C135" s="20" t="s">
        <v>43</v>
      </c>
      <c r="D135" s="16">
        <v>3193</v>
      </c>
      <c r="E135" s="36">
        <v>39082</v>
      </c>
      <c r="F135" s="13">
        <v>4</v>
      </c>
      <c r="G135" s="15" t="s">
        <v>42</v>
      </c>
      <c r="H135" s="14"/>
      <c r="I135" s="15"/>
      <c r="J135" s="16"/>
      <c r="K135" s="13"/>
      <c r="L135" s="15"/>
      <c r="M135" s="14"/>
      <c r="N135" s="15"/>
      <c r="O135" s="13"/>
      <c r="P135" s="13"/>
      <c r="Q135" s="13"/>
      <c r="R135" s="16">
        <f t="shared" si="3"/>
        <v>4</v>
      </c>
    </row>
    <row r="136" spans="1:18" ht="12">
      <c r="A136" s="13">
        <v>30</v>
      </c>
      <c r="B136" s="22" t="s">
        <v>94</v>
      </c>
      <c r="C136" s="23" t="s">
        <v>33</v>
      </c>
      <c r="D136" s="25">
        <v>665</v>
      </c>
      <c r="E136" s="36">
        <v>38095</v>
      </c>
      <c r="F136" s="13">
        <v>4</v>
      </c>
      <c r="G136" s="15" t="s">
        <v>42</v>
      </c>
      <c r="H136" s="14"/>
      <c r="I136" s="15"/>
      <c r="J136" s="16"/>
      <c r="K136" s="13"/>
      <c r="L136" s="15"/>
      <c r="M136" s="14"/>
      <c r="N136" s="15"/>
      <c r="O136" s="13"/>
      <c r="P136" s="13"/>
      <c r="Q136" s="13"/>
      <c r="R136" s="16">
        <f t="shared" si="3"/>
        <v>4</v>
      </c>
    </row>
    <row r="137" spans="1:18" ht="12">
      <c r="A137" s="13">
        <v>31</v>
      </c>
      <c r="B137" s="12" t="s">
        <v>144</v>
      </c>
      <c r="C137" s="21" t="s">
        <v>122</v>
      </c>
      <c r="D137" s="21">
        <v>2695</v>
      </c>
      <c r="E137" s="36">
        <v>39408</v>
      </c>
      <c r="F137" s="13">
        <v>3</v>
      </c>
      <c r="G137" s="15" t="s">
        <v>177</v>
      </c>
      <c r="H137" s="14"/>
      <c r="I137" s="15"/>
      <c r="J137" s="16"/>
      <c r="K137" s="13"/>
      <c r="L137" s="15"/>
      <c r="M137" s="14"/>
      <c r="N137" s="15"/>
      <c r="O137" s="13"/>
      <c r="P137" s="13"/>
      <c r="Q137" s="13"/>
      <c r="R137" s="16">
        <f t="shared" si="3"/>
        <v>3</v>
      </c>
    </row>
    <row r="138" spans="1:18" ht="12">
      <c r="A138" s="13">
        <v>32</v>
      </c>
      <c r="B138" s="22" t="s">
        <v>171</v>
      </c>
      <c r="C138" s="22" t="s">
        <v>151</v>
      </c>
      <c r="D138" s="26">
        <v>815</v>
      </c>
      <c r="E138" s="36">
        <v>38726</v>
      </c>
      <c r="F138" s="13">
        <v>3</v>
      </c>
      <c r="G138" s="15" t="s">
        <v>42</v>
      </c>
      <c r="H138" s="14"/>
      <c r="I138" s="15"/>
      <c r="J138" s="16"/>
      <c r="K138" s="13"/>
      <c r="L138" s="15"/>
      <c r="M138" s="14"/>
      <c r="N138" s="15"/>
      <c r="O138" s="13"/>
      <c r="P138" s="13"/>
      <c r="Q138" s="13"/>
      <c r="R138" s="16">
        <f t="shared" si="3"/>
        <v>3</v>
      </c>
    </row>
    <row r="139" spans="1:18" ht="12">
      <c r="A139" s="13">
        <v>33</v>
      </c>
      <c r="B139" s="12" t="s">
        <v>142</v>
      </c>
      <c r="C139" s="20" t="s">
        <v>122</v>
      </c>
      <c r="D139" s="20">
        <v>2695</v>
      </c>
      <c r="E139" s="36">
        <v>38758</v>
      </c>
      <c r="F139" s="13">
        <v>2</v>
      </c>
      <c r="G139" s="15" t="s">
        <v>177</v>
      </c>
      <c r="H139" s="14"/>
      <c r="I139" s="15"/>
      <c r="J139" s="16"/>
      <c r="K139" s="13"/>
      <c r="L139" s="15"/>
      <c r="M139" s="14"/>
      <c r="N139" s="15"/>
      <c r="O139" s="13"/>
      <c r="P139" s="13"/>
      <c r="Q139" s="13"/>
      <c r="R139" s="16">
        <f t="shared" si="3"/>
        <v>2</v>
      </c>
    </row>
    <row r="140" spans="1:18" ht="12">
      <c r="A140" s="13">
        <v>34</v>
      </c>
      <c r="B140" s="12" t="s">
        <v>119</v>
      </c>
      <c r="C140" s="21" t="s">
        <v>43</v>
      </c>
      <c r="D140" s="13">
        <v>3193</v>
      </c>
      <c r="E140" s="36">
        <v>38873</v>
      </c>
      <c r="F140" s="13">
        <v>2</v>
      </c>
      <c r="G140" s="15" t="s">
        <v>42</v>
      </c>
      <c r="H140" s="14"/>
      <c r="I140" s="15"/>
      <c r="J140" s="16"/>
      <c r="K140" s="13"/>
      <c r="L140" s="15"/>
      <c r="M140" s="14"/>
      <c r="N140" s="15"/>
      <c r="O140" s="13"/>
      <c r="P140" s="13"/>
      <c r="Q140" s="13"/>
      <c r="R140" s="16">
        <f t="shared" si="3"/>
        <v>2</v>
      </c>
    </row>
    <row r="141" spans="1:18" ht="12">
      <c r="A141" s="13">
        <v>35</v>
      </c>
      <c r="B141" s="12" t="s">
        <v>180</v>
      </c>
      <c r="C141" s="22" t="s">
        <v>29</v>
      </c>
      <c r="D141" s="26">
        <v>749</v>
      </c>
      <c r="E141" s="37">
        <v>38894</v>
      </c>
      <c r="F141" s="13">
        <v>1</v>
      </c>
      <c r="G141" s="15" t="s">
        <v>177</v>
      </c>
      <c r="H141" s="14"/>
      <c r="I141" s="15"/>
      <c r="J141" s="16"/>
      <c r="K141" s="13"/>
      <c r="L141" s="15"/>
      <c r="M141" s="14"/>
      <c r="N141" s="15"/>
      <c r="O141" s="13"/>
      <c r="P141" s="13"/>
      <c r="Q141" s="13"/>
      <c r="R141" s="16">
        <f t="shared" si="3"/>
        <v>1</v>
      </c>
    </row>
    <row r="142" spans="1:18" ht="12">
      <c r="A142" s="13">
        <v>36</v>
      </c>
      <c r="B142" s="12" t="s">
        <v>143</v>
      </c>
      <c r="C142" s="21" t="s">
        <v>122</v>
      </c>
      <c r="D142" s="21">
        <v>2695</v>
      </c>
      <c r="E142" s="37">
        <v>39408</v>
      </c>
      <c r="F142" s="13">
        <v>1</v>
      </c>
      <c r="G142" s="15" t="s">
        <v>177</v>
      </c>
      <c r="H142" s="14"/>
      <c r="I142" s="15"/>
      <c r="J142" s="16"/>
      <c r="K142" s="13"/>
      <c r="L142" s="15"/>
      <c r="M142" s="14"/>
      <c r="N142" s="15"/>
      <c r="O142" s="13"/>
      <c r="P142" s="13"/>
      <c r="Q142" s="13"/>
      <c r="R142" s="16">
        <f t="shared" si="3"/>
        <v>1</v>
      </c>
    </row>
    <row r="143" spans="1:18" ht="12">
      <c r="A143" s="13">
        <v>37</v>
      </c>
      <c r="B143" s="12" t="s">
        <v>141</v>
      </c>
      <c r="C143" s="20" t="s">
        <v>122</v>
      </c>
      <c r="D143" s="21">
        <v>2695</v>
      </c>
      <c r="E143" s="37">
        <v>38477</v>
      </c>
      <c r="F143" s="13">
        <v>1</v>
      </c>
      <c r="G143" s="15" t="s">
        <v>177</v>
      </c>
      <c r="H143" s="14"/>
      <c r="I143" s="15"/>
      <c r="J143" s="16"/>
      <c r="K143" s="13"/>
      <c r="L143" s="15"/>
      <c r="M143" s="14"/>
      <c r="N143" s="15"/>
      <c r="O143" s="13"/>
      <c r="P143" s="13"/>
      <c r="Q143" s="13"/>
      <c r="R143" s="16">
        <f t="shared" si="3"/>
        <v>1</v>
      </c>
    </row>
    <row r="144" spans="1:18" ht="12">
      <c r="A144" s="13">
        <v>38</v>
      </c>
      <c r="B144" s="22" t="s">
        <v>77</v>
      </c>
      <c r="C144" s="20" t="s">
        <v>43</v>
      </c>
      <c r="D144" s="13">
        <v>3193</v>
      </c>
      <c r="E144" s="37">
        <v>39034</v>
      </c>
      <c r="F144" s="13">
        <v>1</v>
      </c>
      <c r="G144" s="15" t="s">
        <v>42</v>
      </c>
      <c r="H144" s="14"/>
      <c r="I144" s="15"/>
      <c r="J144" s="16"/>
      <c r="K144" s="13"/>
      <c r="L144" s="15"/>
      <c r="M144" s="14"/>
      <c r="N144" s="15"/>
      <c r="O144" s="13"/>
      <c r="P144" s="13"/>
      <c r="Q144" s="13"/>
      <c r="R144" s="16">
        <f t="shared" si="3"/>
        <v>1</v>
      </c>
    </row>
    <row r="145" spans="1:18" ht="12">
      <c r="A145" s="13">
        <v>39</v>
      </c>
      <c r="B145" s="22" t="s">
        <v>172</v>
      </c>
      <c r="C145" s="23" t="s">
        <v>151</v>
      </c>
      <c r="D145" s="25">
        <v>815</v>
      </c>
      <c r="E145" s="36">
        <v>39659</v>
      </c>
      <c r="F145" s="13">
        <v>1</v>
      </c>
      <c r="G145" s="15" t="s">
        <v>42</v>
      </c>
      <c r="H145" s="14"/>
      <c r="I145" s="15"/>
      <c r="J145" s="16"/>
      <c r="K145" s="13"/>
      <c r="L145" s="15"/>
      <c r="M145" s="14"/>
      <c r="N145" s="15"/>
      <c r="O145" s="13"/>
      <c r="P145" s="13"/>
      <c r="Q145" s="13"/>
      <c r="R145" s="16">
        <f t="shared" si="3"/>
        <v>1</v>
      </c>
    </row>
    <row r="146" spans="1:18" ht="12">
      <c r="A146" s="13">
        <v>40</v>
      </c>
      <c r="B146" s="22" t="s">
        <v>173</v>
      </c>
      <c r="C146" s="23" t="s">
        <v>151</v>
      </c>
      <c r="D146" s="25">
        <v>815</v>
      </c>
      <c r="E146" s="36">
        <v>39543</v>
      </c>
      <c r="F146" s="13">
        <v>1</v>
      </c>
      <c r="G146" s="15" t="s">
        <v>42</v>
      </c>
      <c r="H146" s="14"/>
      <c r="I146" s="15"/>
      <c r="J146" s="16"/>
      <c r="K146" s="13"/>
      <c r="L146" s="15"/>
      <c r="M146" s="14"/>
      <c r="N146" s="15"/>
      <c r="O146" s="13"/>
      <c r="P146" s="13"/>
      <c r="Q146" s="13"/>
      <c r="R146" s="16">
        <f t="shared" si="3"/>
        <v>1</v>
      </c>
    </row>
    <row r="147" spans="1:18" ht="12">
      <c r="A147" s="13">
        <v>41</v>
      </c>
      <c r="B147" s="22" t="s">
        <v>175</v>
      </c>
      <c r="C147" s="23" t="s">
        <v>151</v>
      </c>
      <c r="D147" s="25">
        <v>815</v>
      </c>
      <c r="E147" s="36">
        <v>38394</v>
      </c>
      <c r="F147" s="13">
        <v>1</v>
      </c>
      <c r="G147" s="15" t="s">
        <v>42</v>
      </c>
      <c r="H147" s="14"/>
      <c r="I147" s="15"/>
      <c r="J147" s="16"/>
      <c r="K147" s="13"/>
      <c r="L147" s="15"/>
      <c r="M147" s="14"/>
      <c r="N147" s="15"/>
      <c r="O147" s="13"/>
      <c r="P147" s="13"/>
      <c r="Q147" s="13"/>
      <c r="R147" s="16">
        <f t="shared" si="3"/>
        <v>1</v>
      </c>
    </row>
    <row r="148" spans="1:18" ht="12">
      <c r="A148" s="13">
        <v>42</v>
      </c>
      <c r="B148" s="22" t="s">
        <v>176</v>
      </c>
      <c r="C148" s="23" t="s">
        <v>151</v>
      </c>
      <c r="D148" s="25">
        <v>815</v>
      </c>
      <c r="E148" s="36">
        <v>38258</v>
      </c>
      <c r="F148" s="13">
        <v>1</v>
      </c>
      <c r="G148" s="15" t="s">
        <v>42</v>
      </c>
      <c r="H148" s="14"/>
      <c r="I148" s="15"/>
      <c r="J148" s="16"/>
      <c r="K148" s="13"/>
      <c r="L148" s="15"/>
      <c r="M148" s="14"/>
      <c r="N148" s="15"/>
      <c r="O148" s="13"/>
      <c r="P148" s="13"/>
      <c r="Q148" s="13"/>
      <c r="R148" s="16">
        <f t="shared" si="3"/>
        <v>1</v>
      </c>
    </row>
    <row r="149" spans="1:18" ht="12">
      <c r="A149" s="13">
        <v>43</v>
      </c>
      <c r="B149" s="22" t="s">
        <v>131</v>
      </c>
      <c r="C149" s="23" t="s">
        <v>30</v>
      </c>
      <c r="D149" s="25">
        <v>550</v>
      </c>
      <c r="E149" s="36">
        <v>38285</v>
      </c>
      <c r="F149" s="13">
        <v>1</v>
      </c>
      <c r="G149" s="15" t="s">
        <v>42</v>
      </c>
      <c r="H149" s="14"/>
      <c r="I149" s="15"/>
      <c r="J149" s="16"/>
      <c r="K149" s="13"/>
      <c r="L149" s="15"/>
      <c r="M149" s="14"/>
      <c r="N149" s="15"/>
      <c r="O149" s="13"/>
      <c r="P149" s="13"/>
      <c r="Q149" s="13"/>
      <c r="R149" s="16">
        <f t="shared" si="3"/>
        <v>1</v>
      </c>
    </row>
    <row r="150" spans="1:18" ht="12.75">
      <c r="A150" s="55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7"/>
    </row>
    <row r="151" spans="1:18" ht="18">
      <c r="A151" s="58" t="s">
        <v>52</v>
      </c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60"/>
    </row>
    <row r="152" spans="1:18" ht="12">
      <c r="A152" s="27"/>
      <c r="B152" s="27" t="s">
        <v>14</v>
      </c>
      <c r="C152" s="27" t="s">
        <v>15</v>
      </c>
      <c r="D152" s="28" t="s">
        <v>58</v>
      </c>
      <c r="E152" s="35" t="s">
        <v>65</v>
      </c>
      <c r="F152" s="61">
        <v>1</v>
      </c>
      <c r="G152" s="62"/>
      <c r="H152" s="61">
        <v>2</v>
      </c>
      <c r="I152" s="62"/>
      <c r="J152" s="29">
        <v>3</v>
      </c>
      <c r="K152" s="61">
        <v>4</v>
      </c>
      <c r="L152" s="62"/>
      <c r="M152" s="61">
        <v>5</v>
      </c>
      <c r="N152" s="62"/>
      <c r="O152" s="28" t="s">
        <v>57</v>
      </c>
      <c r="P152" s="28">
        <v>6</v>
      </c>
      <c r="Q152" s="28" t="s">
        <v>12</v>
      </c>
      <c r="R152" s="29" t="s">
        <v>13</v>
      </c>
    </row>
    <row r="153" spans="1:18" ht="12">
      <c r="A153" s="13">
        <v>1</v>
      </c>
      <c r="B153" s="22" t="s">
        <v>92</v>
      </c>
      <c r="C153" s="23" t="s">
        <v>30</v>
      </c>
      <c r="D153" s="25">
        <v>550</v>
      </c>
      <c r="E153" s="36">
        <v>39727</v>
      </c>
      <c r="F153" s="13">
        <v>20</v>
      </c>
      <c r="G153" s="15" t="s">
        <v>42</v>
      </c>
      <c r="H153" s="14"/>
      <c r="I153" s="15"/>
      <c r="J153" s="16"/>
      <c r="K153" s="13"/>
      <c r="L153" s="15"/>
      <c r="M153" s="14"/>
      <c r="N153" s="15"/>
      <c r="O153" s="13"/>
      <c r="P153" s="13"/>
      <c r="Q153" s="13">
        <v>3</v>
      </c>
      <c r="R153" s="16">
        <f aca="true" t="shared" si="4" ref="R153:R182">+F153+H153+J153+K153+M153-O153+P153+Q153</f>
        <v>23</v>
      </c>
    </row>
    <row r="154" spans="1:18" ht="12">
      <c r="A154" s="13">
        <v>2</v>
      </c>
      <c r="B154" s="12" t="s">
        <v>100</v>
      </c>
      <c r="C154" s="23" t="s">
        <v>37</v>
      </c>
      <c r="D154" s="25">
        <v>101</v>
      </c>
      <c r="E154" s="36">
        <v>38872</v>
      </c>
      <c r="F154" s="13">
        <v>20</v>
      </c>
      <c r="G154" s="15" t="s">
        <v>177</v>
      </c>
      <c r="H154" s="14"/>
      <c r="I154" s="15"/>
      <c r="J154" s="16"/>
      <c r="K154" s="13"/>
      <c r="L154" s="15"/>
      <c r="M154" s="14"/>
      <c r="N154" s="15"/>
      <c r="O154" s="13"/>
      <c r="P154" s="13"/>
      <c r="Q154" s="13">
        <v>3</v>
      </c>
      <c r="R154" s="16">
        <f t="shared" si="4"/>
        <v>23</v>
      </c>
    </row>
    <row r="155" spans="1:18" ht="12">
      <c r="A155" s="13">
        <v>3</v>
      </c>
      <c r="B155" s="12" t="s">
        <v>95</v>
      </c>
      <c r="C155" s="23" t="s">
        <v>30</v>
      </c>
      <c r="D155" s="25">
        <v>550</v>
      </c>
      <c r="E155" s="36">
        <v>39118</v>
      </c>
      <c r="F155" s="13">
        <v>16</v>
      </c>
      <c r="G155" s="15" t="s">
        <v>42</v>
      </c>
      <c r="H155" s="14"/>
      <c r="I155" s="15"/>
      <c r="J155" s="16"/>
      <c r="K155" s="13"/>
      <c r="L155" s="15"/>
      <c r="M155" s="14"/>
      <c r="N155" s="15"/>
      <c r="O155" s="13"/>
      <c r="P155" s="13"/>
      <c r="Q155" s="13">
        <v>3</v>
      </c>
      <c r="R155" s="16">
        <f t="shared" si="4"/>
        <v>19</v>
      </c>
    </row>
    <row r="156" spans="1:18" ht="12">
      <c r="A156" s="13">
        <v>4</v>
      </c>
      <c r="B156" s="12" t="s">
        <v>124</v>
      </c>
      <c r="C156" s="20" t="s">
        <v>122</v>
      </c>
      <c r="D156" s="20">
        <v>2695</v>
      </c>
      <c r="E156" s="36">
        <v>38987</v>
      </c>
      <c r="F156" s="13">
        <v>16</v>
      </c>
      <c r="G156" s="15" t="s">
        <v>177</v>
      </c>
      <c r="H156" s="14"/>
      <c r="I156" s="15"/>
      <c r="J156" s="16"/>
      <c r="K156" s="13"/>
      <c r="L156" s="15"/>
      <c r="M156" s="14"/>
      <c r="N156" s="15"/>
      <c r="O156" s="13"/>
      <c r="P156" s="13"/>
      <c r="Q156" s="13">
        <v>3</v>
      </c>
      <c r="R156" s="16">
        <f t="shared" si="4"/>
        <v>19</v>
      </c>
    </row>
    <row r="157" spans="1:18" ht="12">
      <c r="A157" s="13">
        <v>5</v>
      </c>
      <c r="B157" s="22" t="s">
        <v>78</v>
      </c>
      <c r="C157" s="23" t="s">
        <v>30</v>
      </c>
      <c r="D157" s="25">
        <v>550</v>
      </c>
      <c r="E157" s="36">
        <v>39117</v>
      </c>
      <c r="F157" s="13">
        <v>12</v>
      </c>
      <c r="G157" s="15" t="s">
        <v>42</v>
      </c>
      <c r="H157" s="14"/>
      <c r="I157" s="15"/>
      <c r="J157" s="16"/>
      <c r="K157" s="13"/>
      <c r="L157" s="15"/>
      <c r="M157" s="14"/>
      <c r="N157" s="15"/>
      <c r="O157" s="13"/>
      <c r="P157" s="13"/>
      <c r="Q157" s="13">
        <v>3</v>
      </c>
      <c r="R157" s="16">
        <f t="shared" si="4"/>
        <v>15</v>
      </c>
    </row>
    <row r="158" spans="1:18" ht="12">
      <c r="A158" s="13">
        <v>6</v>
      </c>
      <c r="B158" s="12" t="s">
        <v>130</v>
      </c>
      <c r="C158" s="23" t="s">
        <v>38</v>
      </c>
      <c r="D158" s="25">
        <v>3051</v>
      </c>
      <c r="E158" s="36">
        <v>39251</v>
      </c>
      <c r="F158" s="13">
        <v>12</v>
      </c>
      <c r="G158" s="15" t="s">
        <v>177</v>
      </c>
      <c r="H158" s="14"/>
      <c r="I158" s="15"/>
      <c r="J158" s="16"/>
      <c r="K158" s="13"/>
      <c r="L158" s="15"/>
      <c r="M158" s="14"/>
      <c r="N158" s="15"/>
      <c r="O158" s="13"/>
      <c r="P158" s="13"/>
      <c r="Q158" s="13">
        <v>3</v>
      </c>
      <c r="R158" s="16">
        <f t="shared" si="4"/>
        <v>15</v>
      </c>
    </row>
    <row r="159" spans="1:18" ht="12">
      <c r="A159" s="13">
        <v>7</v>
      </c>
      <c r="B159" s="12" t="s">
        <v>118</v>
      </c>
      <c r="C159" s="23" t="s">
        <v>30</v>
      </c>
      <c r="D159" s="25">
        <v>550</v>
      </c>
      <c r="E159" s="36">
        <v>38938</v>
      </c>
      <c r="F159" s="13">
        <v>12</v>
      </c>
      <c r="G159" s="15" t="s">
        <v>42</v>
      </c>
      <c r="H159" s="14"/>
      <c r="I159" s="15"/>
      <c r="J159" s="16"/>
      <c r="K159" s="13"/>
      <c r="L159" s="15"/>
      <c r="M159" s="14"/>
      <c r="N159" s="15"/>
      <c r="O159" s="13"/>
      <c r="P159" s="13"/>
      <c r="Q159" s="13"/>
      <c r="R159" s="16">
        <f t="shared" si="4"/>
        <v>12</v>
      </c>
    </row>
    <row r="160" spans="1:18" ht="12">
      <c r="A160" s="13">
        <v>8</v>
      </c>
      <c r="B160" s="22" t="s">
        <v>145</v>
      </c>
      <c r="C160" s="20" t="s">
        <v>122</v>
      </c>
      <c r="D160" s="20">
        <v>2695</v>
      </c>
      <c r="E160" s="36">
        <v>39200</v>
      </c>
      <c r="F160" s="13">
        <v>12</v>
      </c>
      <c r="G160" s="15" t="s">
        <v>177</v>
      </c>
      <c r="H160" s="14"/>
      <c r="I160" s="15"/>
      <c r="J160" s="16"/>
      <c r="K160" s="13"/>
      <c r="L160" s="15"/>
      <c r="M160" s="14"/>
      <c r="N160" s="15"/>
      <c r="O160" s="13"/>
      <c r="P160" s="13"/>
      <c r="Q160" s="13"/>
      <c r="R160" s="16">
        <f t="shared" si="4"/>
        <v>12</v>
      </c>
    </row>
    <row r="161" spans="1:18" ht="12">
      <c r="A161" s="13">
        <v>9</v>
      </c>
      <c r="B161" s="12" t="s">
        <v>85</v>
      </c>
      <c r="C161" s="23" t="s">
        <v>30</v>
      </c>
      <c r="D161" s="25">
        <v>550</v>
      </c>
      <c r="E161" s="36">
        <v>39140</v>
      </c>
      <c r="F161" s="13">
        <v>8</v>
      </c>
      <c r="G161" s="15" t="s">
        <v>42</v>
      </c>
      <c r="H161" s="14"/>
      <c r="I161" s="15"/>
      <c r="J161" s="16"/>
      <c r="K161" s="13"/>
      <c r="L161" s="15"/>
      <c r="M161" s="14"/>
      <c r="N161" s="15"/>
      <c r="O161" s="13"/>
      <c r="P161" s="13"/>
      <c r="Q161" s="13">
        <v>3</v>
      </c>
      <c r="R161" s="16">
        <f t="shared" si="4"/>
        <v>11</v>
      </c>
    </row>
    <row r="162" spans="1:18" ht="12">
      <c r="A162" s="13">
        <v>10</v>
      </c>
      <c r="B162" s="12" t="s">
        <v>132</v>
      </c>
      <c r="C162" s="23" t="s">
        <v>30</v>
      </c>
      <c r="D162" s="25">
        <v>550</v>
      </c>
      <c r="E162" s="36">
        <v>39140</v>
      </c>
      <c r="F162" s="13">
        <v>6</v>
      </c>
      <c r="G162" s="15" t="s">
        <v>42</v>
      </c>
      <c r="H162" s="14"/>
      <c r="I162" s="15"/>
      <c r="J162" s="16"/>
      <c r="K162" s="13"/>
      <c r="L162" s="15"/>
      <c r="M162" s="14"/>
      <c r="N162" s="15"/>
      <c r="O162" s="13"/>
      <c r="P162" s="13"/>
      <c r="Q162" s="13">
        <v>3</v>
      </c>
      <c r="R162" s="16">
        <f t="shared" si="4"/>
        <v>9</v>
      </c>
    </row>
    <row r="163" spans="1:18" ht="12">
      <c r="A163" s="13">
        <v>11</v>
      </c>
      <c r="B163" s="12" t="s">
        <v>108</v>
      </c>
      <c r="C163" s="23" t="s">
        <v>30</v>
      </c>
      <c r="D163" s="26">
        <v>550</v>
      </c>
      <c r="E163" s="36">
        <v>39277</v>
      </c>
      <c r="F163" s="13">
        <v>6</v>
      </c>
      <c r="G163" s="15" t="s">
        <v>42</v>
      </c>
      <c r="H163" s="14"/>
      <c r="I163" s="15"/>
      <c r="J163" s="16"/>
      <c r="K163" s="13"/>
      <c r="L163" s="15"/>
      <c r="M163" s="14"/>
      <c r="N163" s="15"/>
      <c r="O163" s="13"/>
      <c r="P163" s="13"/>
      <c r="Q163" s="13">
        <v>3</v>
      </c>
      <c r="R163" s="16">
        <f t="shared" si="4"/>
        <v>9</v>
      </c>
    </row>
    <row r="164" spans="1:18" ht="12">
      <c r="A164" s="13">
        <v>12</v>
      </c>
      <c r="B164" s="22" t="s">
        <v>167</v>
      </c>
      <c r="C164" s="20" t="s">
        <v>43</v>
      </c>
      <c r="D164" s="16">
        <v>3193</v>
      </c>
      <c r="E164" s="36">
        <v>39082</v>
      </c>
      <c r="F164" s="13">
        <v>8</v>
      </c>
      <c r="G164" s="15" t="s">
        <v>42</v>
      </c>
      <c r="H164" s="14"/>
      <c r="I164" s="15"/>
      <c r="J164" s="16"/>
      <c r="K164" s="13"/>
      <c r="L164" s="15"/>
      <c r="M164" s="14"/>
      <c r="N164" s="15"/>
      <c r="O164" s="13"/>
      <c r="P164" s="13"/>
      <c r="Q164" s="13"/>
      <c r="R164" s="16">
        <f t="shared" si="4"/>
        <v>8</v>
      </c>
    </row>
    <row r="165" spans="1:18" ht="12">
      <c r="A165" s="13">
        <v>13</v>
      </c>
      <c r="B165" s="22" t="s">
        <v>168</v>
      </c>
      <c r="C165" s="20" t="s">
        <v>163</v>
      </c>
      <c r="D165" s="16">
        <v>3324</v>
      </c>
      <c r="E165" s="36">
        <v>39645</v>
      </c>
      <c r="F165" s="13">
        <v>8</v>
      </c>
      <c r="G165" s="15" t="s">
        <v>42</v>
      </c>
      <c r="H165" s="14"/>
      <c r="I165" s="15"/>
      <c r="J165" s="16"/>
      <c r="K165" s="13"/>
      <c r="L165" s="15"/>
      <c r="M165" s="14"/>
      <c r="N165" s="15"/>
      <c r="O165" s="13"/>
      <c r="P165" s="13"/>
      <c r="Q165" s="13"/>
      <c r="R165" s="16">
        <f t="shared" si="4"/>
        <v>8</v>
      </c>
    </row>
    <row r="166" spans="1:18" ht="12">
      <c r="A166" s="13">
        <v>14</v>
      </c>
      <c r="B166" s="22" t="s">
        <v>166</v>
      </c>
      <c r="C166" s="23" t="s">
        <v>30</v>
      </c>
      <c r="D166" s="25">
        <v>550</v>
      </c>
      <c r="E166" s="37">
        <v>39431</v>
      </c>
      <c r="F166" s="13">
        <v>8</v>
      </c>
      <c r="G166" s="15" t="s">
        <v>42</v>
      </c>
      <c r="H166" s="14"/>
      <c r="I166" s="15"/>
      <c r="J166" s="16"/>
      <c r="K166" s="13"/>
      <c r="L166" s="15"/>
      <c r="M166" s="14"/>
      <c r="N166" s="15"/>
      <c r="O166" s="13"/>
      <c r="P166" s="13"/>
      <c r="Q166" s="13"/>
      <c r="R166" s="16">
        <f t="shared" si="4"/>
        <v>8</v>
      </c>
    </row>
    <row r="167" spans="1:18" ht="12">
      <c r="A167" s="13">
        <v>15</v>
      </c>
      <c r="B167" s="12" t="s">
        <v>144</v>
      </c>
      <c r="C167" s="20" t="s">
        <v>122</v>
      </c>
      <c r="D167" s="20">
        <v>2695</v>
      </c>
      <c r="E167" s="36">
        <v>39408</v>
      </c>
      <c r="F167" s="13">
        <v>8</v>
      </c>
      <c r="G167" s="15" t="s">
        <v>177</v>
      </c>
      <c r="H167" s="14"/>
      <c r="I167" s="15"/>
      <c r="J167" s="16"/>
      <c r="K167" s="13"/>
      <c r="L167" s="15"/>
      <c r="M167" s="14"/>
      <c r="N167" s="15"/>
      <c r="O167" s="13"/>
      <c r="P167" s="13"/>
      <c r="Q167" s="13"/>
      <c r="R167" s="16">
        <f t="shared" si="4"/>
        <v>8</v>
      </c>
    </row>
    <row r="168" spans="1:18" ht="12">
      <c r="A168" s="13">
        <v>16</v>
      </c>
      <c r="B168" s="12" t="s">
        <v>180</v>
      </c>
      <c r="C168" s="23" t="s">
        <v>29</v>
      </c>
      <c r="D168" s="25">
        <v>749</v>
      </c>
      <c r="E168" s="36">
        <v>38894</v>
      </c>
      <c r="F168" s="13">
        <v>8</v>
      </c>
      <c r="G168" s="15" t="s">
        <v>177</v>
      </c>
      <c r="H168" s="14"/>
      <c r="I168" s="15"/>
      <c r="J168" s="16"/>
      <c r="K168" s="13"/>
      <c r="L168" s="15"/>
      <c r="M168" s="14"/>
      <c r="N168" s="15"/>
      <c r="O168" s="13"/>
      <c r="P168" s="13"/>
      <c r="Q168" s="13"/>
      <c r="R168" s="16">
        <f t="shared" si="4"/>
        <v>8</v>
      </c>
    </row>
    <row r="169" spans="1:18" ht="12">
      <c r="A169" s="13">
        <v>17</v>
      </c>
      <c r="B169" s="12" t="s">
        <v>119</v>
      </c>
      <c r="C169" s="20" t="s">
        <v>43</v>
      </c>
      <c r="D169" s="16">
        <v>3193</v>
      </c>
      <c r="E169" s="36">
        <v>38873</v>
      </c>
      <c r="F169" s="13">
        <v>6</v>
      </c>
      <c r="G169" s="15" t="s">
        <v>42</v>
      </c>
      <c r="H169" s="14"/>
      <c r="I169" s="15"/>
      <c r="J169" s="16"/>
      <c r="K169" s="13"/>
      <c r="L169" s="15"/>
      <c r="M169" s="14"/>
      <c r="N169" s="15"/>
      <c r="O169" s="13"/>
      <c r="P169" s="13"/>
      <c r="Q169" s="13"/>
      <c r="R169" s="16">
        <f t="shared" si="4"/>
        <v>6</v>
      </c>
    </row>
    <row r="170" spans="1:18" ht="12">
      <c r="A170" s="13">
        <v>18</v>
      </c>
      <c r="B170" s="22" t="s">
        <v>169</v>
      </c>
      <c r="C170" s="23" t="s">
        <v>30</v>
      </c>
      <c r="D170" s="25">
        <v>550</v>
      </c>
      <c r="E170" s="36">
        <v>38851</v>
      </c>
      <c r="F170" s="13">
        <v>6</v>
      </c>
      <c r="G170" s="15" t="s">
        <v>42</v>
      </c>
      <c r="H170" s="14"/>
      <c r="I170" s="15"/>
      <c r="J170" s="16"/>
      <c r="K170" s="13"/>
      <c r="L170" s="15"/>
      <c r="M170" s="14"/>
      <c r="N170" s="15"/>
      <c r="O170" s="13"/>
      <c r="P170" s="13"/>
      <c r="Q170" s="13"/>
      <c r="R170" s="16">
        <f t="shared" si="4"/>
        <v>6</v>
      </c>
    </row>
    <row r="171" spans="1:18" ht="12">
      <c r="A171" s="13">
        <v>19</v>
      </c>
      <c r="B171" s="22" t="s">
        <v>155</v>
      </c>
      <c r="C171" s="22" t="s">
        <v>30</v>
      </c>
      <c r="D171" s="26">
        <v>550</v>
      </c>
      <c r="E171" s="36">
        <v>40008</v>
      </c>
      <c r="F171" s="13">
        <v>6</v>
      </c>
      <c r="G171" s="15" t="s">
        <v>42</v>
      </c>
      <c r="H171" s="14"/>
      <c r="I171" s="15"/>
      <c r="J171" s="16"/>
      <c r="K171" s="13"/>
      <c r="L171" s="15"/>
      <c r="M171" s="14"/>
      <c r="N171" s="15"/>
      <c r="O171" s="13"/>
      <c r="P171" s="13"/>
      <c r="Q171" s="13"/>
      <c r="R171" s="16">
        <f t="shared" si="4"/>
        <v>6</v>
      </c>
    </row>
    <row r="172" spans="1:18" ht="12">
      <c r="A172" s="13">
        <v>20</v>
      </c>
      <c r="B172" s="22" t="s">
        <v>170</v>
      </c>
      <c r="C172" s="22" t="s">
        <v>30</v>
      </c>
      <c r="D172" s="26">
        <v>550</v>
      </c>
      <c r="E172" s="36">
        <v>39347</v>
      </c>
      <c r="F172" s="13">
        <v>6</v>
      </c>
      <c r="G172" s="15" t="s">
        <v>42</v>
      </c>
      <c r="H172" s="14"/>
      <c r="I172" s="15"/>
      <c r="J172" s="16"/>
      <c r="K172" s="13"/>
      <c r="L172" s="15"/>
      <c r="M172" s="14"/>
      <c r="N172" s="15"/>
      <c r="O172" s="13"/>
      <c r="P172" s="13"/>
      <c r="Q172" s="13"/>
      <c r="R172" s="16">
        <f t="shared" si="4"/>
        <v>6</v>
      </c>
    </row>
    <row r="173" spans="1:18" ht="12">
      <c r="A173" s="13">
        <v>21</v>
      </c>
      <c r="B173" s="22" t="s">
        <v>156</v>
      </c>
      <c r="C173" s="23" t="s">
        <v>151</v>
      </c>
      <c r="D173" s="25">
        <v>815</v>
      </c>
      <c r="E173" s="36">
        <v>40151</v>
      </c>
      <c r="F173" s="13">
        <v>6</v>
      </c>
      <c r="G173" s="15" t="s">
        <v>42</v>
      </c>
      <c r="H173" s="14"/>
      <c r="I173" s="15"/>
      <c r="J173" s="16"/>
      <c r="K173" s="13"/>
      <c r="L173" s="15"/>
      <c r="M173" s="14"/>
      <c r="N173" s="15"/>
      <c r="O173" s="13"/>
      <c r="P173" s="13"/>
      <c r="Q173" s="13"/>
      <c r="R173" s="16">
        <f t="shared" si="4"/>
        <v>6</v>
      </c>
    </row>
    <row r="174" spans="1:18" ht="12">
      <c r="A174" s="13">
        <v>22</v>
      </c>
      <c r="B174" s="22" t="s">
        <v>171</v>
      </c>
      <c r="C174" s="23" t="s">
        <v>151</v>
      </c>
      <c r="D174" s="25">
        <v>815</v>
      </c>
      <c r="E174" s="36">
        <v>38726</v>
      </c>
      <c r="F174" s="13">
        <v>3</v>
      </c>
      <c r="G174" s="15" t="s">
        <v>42</v>
      </c>
      <c r="H174" s="14"/>
      <c r="I174" s="15"/>
      <c r="J174" s="16"/>
      <c r="K174" s="13"/>
      <c r="L174" s="15"/>
      <c r="M174" s="14"/>
      <c r="N174" s="15"/>
      <c r="O174" s="13"/>
      <c r="P174" s="13"/>
      <c r="Q174" s="13"/>
      <c r="R174" s="16">
        <f t="shared" si="4"/>
        <v>3</v>
      </c>
    </row>
    <row r="175" spans="1:18" ht="12">
      <c r="A175" s="13">
        <v>23</v>
      </c>
      <c r="B175" s="12" t="s">
        <v>142</v>
      </c>
      <c r="C175" s="20" t="s">
        <v>122</v>
      </c>
      <c r="D175" s="20">
        <v>2695</v>
      </c>
      <c r="E175" s="36">
        <v>38758</v>
      </c>
      <c r="F175" s="13">
        <v>3</v>
      </c>
      <c r="G175" s="15" t="s">
        <v>177</v>
      </c>
      <c r="H175" s="14"/>
      <c r="I175" s="15"/>
      <c r="J175" s="16"/>
      <c r="K175" s="13"/>
      <c r="L175" s="15"/>
      <c r="M175" s="14"/>
      <c r="N175" s="15"/>
      <c r="O175" s="13"/>
      <c r="P175" s="13"/>
      <c r="Q175" s="13"/>
      <c r="R175" s="16">
        <f t="shared" si="4"/>
        <v>3</v>
      </c>
    </row>
    <row r="176" spans="1:18" ht="12">
      <c r="A176" s="13">
        <v>24</v>
      </c>
      <c r="B176" s="12" t="s">
        <v>114</v>
      </c>
      <c r="C176" s="23" t="s">
        <v>30</v>
      </c>
      <c r="D176" s="25">
        <v>550</v>
      </c>
      <c r="E176" s="36">
        <v>39713</v>
      </c>
      <c r="F176" s="13">
        <v>2</v>
      </c>
      <c r="G176" s="15" t="s">
        <v>42</v>
      </c>
      <c r="H176" s="14"/>
      <c r="I176" s="15"/>
      <c r="J176" s="16"/>
      <c r="K176" s="13"/>
      <c r="L176" s="15"/>
      <c r="M176" s="14"/>
      <c r="N176" s="15"/>
      <c r="O176" s="13"/>
      <c r="P176" s="13"/>
      <c r="Q176" s="13"/>
      <c r="R176" s="16">
        <f t="shared" si="4"/>
        <v>2</v>
      </c>
    </row>
    <row r="177" spans="1:18" ht="12">
      <c r="A177" s="13">
        <v>25</v>
      </c>
      <c r="B177" s="12" t="s">
        <v>181</v>
      </c>
      <c r="C177" s="23" t="s">
        <v>29</v>
      </c>
      <c r="D177" s="25">
        <v>749</v>
      </c>
      <c r="E177" s="36">
        <v>39120</v>
      </c>
      <c r="F177" s="13">
        <v>2</v>
      </c>
      <c r="G177" s="15" t="s">
        <v>177</v>
      </c>
      <c r="H177" s="14"/>
      <c r="I177" s="15"/>
      <c r="J177" s="16"/>
      <c r="K177" s="13"/>
      <c r="L177" s="15"/>
      <c r="M177" s="14"/>
      <c r="N177" s="15"/>
      <c r="O177" s="13"/>
      <c r="P177" s="13"/>
      <c r="Q177" s="13"/>
      <c r="R177" s="16">
        <f t="shared" si="4"/>
        <v>2</v>
      </c>
    </row>
    <row r="178" spans="1:18" ht="12">
      <c r="A178" s="13">
        <v>26</v>
      </c>
      <c r="B178" s="22" t="s">
        <v>77</v>
      </c>
      <c r="C178" s="20" t="s">
        <v>43</v>
      </c>
      <c r="D178" s="16">
        <v>3193</v>
      </c>
      <c r="E178" s="36">
        <v>39034</v>
      </c>
      <c r="F178" s="13">
        <v>1</v>
      </c>
      <c r="G178" s="15" t="s">
        <v>42</v>
      </c>
      <c r="H178" s="14"/>
      <c r="I178" s="15"/>
      <c r="J178" s="16"/>
      <c r="K178" s="13"/>
      <c r="L178" s="15"/>
      <c r="M178" s="14"/>
      <c r="N178" s="15"/>
      <c r="O178" s="13"/>
      <c r="P178" s="13"/>
      <c r="Q178" s="13"/>
      <c r="R178" s="16">
        <f t="shared" si="4"/>
        <v>1</v>
      </c>
    </row>
    <row r="179" spans="1:18" ht="12">
      <c r="A179" s="13">
        <v>27</v>
      </c>
      <c r="B179" s="22" t="s">
        <v>173</v>
      </c>
      <c r="C179" s="23" t="s">
        <v>151</v>
      </c>
      <c r="D179" s="25">
        <v>815</v>
      </c>
      <c r="E179" s="36">
        <v>39543</v>
      </c>
      <c r="F179" s="13">
        <v>1</v>
      </c>
      <c r="G179" s="15" t="s">
        <v>42</v>
      </c>
      <c r="H179" s="14"/>
      <c r="I179" s="15"/>
      <c r="J179" s="16"/>
      <c r="K179" s="13"/>
      <c r="L179" s="15"/>
      <c r="M179" s="14"/>
      <c r="N179" s="15"/>
      <c r="O179" s="13"/>
      <c r="P179" s="13"/>
      <c r="Q179" s="13"/>
      <c r="R179" s="16">
        <f t="shared" si="4"/>
        <v>1</v>
      </c>
    </row>
    <row r="180" spans="1:18" ht="12">
      <c r="A180" s="13">
        <v>28</v>
      </c>
      <c r="B180" s="22" t="s">
        <v>172</v>
      </c>
      <c r="C180" s="23" t="s">
        <v>151</v>
      </c>
      <c r="D180" s="25">
        <v>815</v>
      </c>
      <c r="E180" s="36">
        <v>39659</v>
      </c>
      <c r="F180" s="13">
        <v>1</v>
      </c>
      <c r="G180" s="15" t="s">
        <v>42</v>
      </c>
      <c r="H180" s="14"/>
      <c r="I180" s="15"/>
      <c r="J180" s="16"/>
      <c r="K180" s="13"/>
      <c r="L180" s="15"/>
      <c r="M180" s="14"/>
      <c r="N180" s="15"/>
      <c r="O180" s="13"/>
      <c r="P180" s="13"/>
      <c r="Q180" s="13"/>
      <c r="R180" s="16">
        <f t="shared" si="4"/>
        <v>1</v>
      </c>
    </row>
    <row r="181" spans="1:18" ht="12">
      <c r="A181" s="13">
        <v>29</v>
      </c>
      <c r="B181" s="22" t="s">
        <v>157</v>
      </c>
      <c r="C181" s="20" t="s">
        <v>43</v>
      </c>
      <c r="D181" s="16">
        <v>3193</v>
      </c>
      <c r="E181" s="36">
        <v>39582</v>
      </c>
      <c r="F181" s="13">
        <v>1</v>
      </c>
      <c r="G181" s="15" t="s">
        <v>42</v>
      </c>
      <c r="H181" s="14"/>
      <c r="I181" s="15"/>
      <c r="J181" s="16"/>
      <c r="K181" s="13"/>
      <c r="L181" s="15"/>
      <c r="M181" s="14"/>
      <c r="N181" s="15"/>
      <c r="O181" s="13"/>
      <c r="P181" s="13"/>
      <c r="Q181" s="13"/>
      <c r="R181" s="16">
        <f t="shared" si="4"/>
        <v>1</v>
      </c>
    </row>
    <row r="182" spans="1:18" ht="12">
      <c r="A182" s="13">
        <v>30</v>
      </c>
      <c r="B182" s="12" t="s">
        <v>143</v>
      </c>
      <c r="C182" s="20" t="s">
        <v>122</v>
      </c>
      <c r="D182" s="20">
        <v>2695</v>
      </c>
      <c r="E182" s="36">
        <v>39408</v>
      </c>
      <c r="F182" s="13">
        <v>1</v>
      </c>
      <c r="G182" s="15" t="s">
        <v>177</v>
      </c>
      <c r="H182" s="14"/>
      <c r="I182" s="15"/>
      <c r="J182" s="16"/>
      <c r="K182" s="13"/>
      <c r="L182" s="15"/>
      <c r="M182" s="14"/>
      <c r="N182" s="15"/>
      <c r="O182" s="13"/>
      <c r="P182" s="13"/>
      <c r="Q182" s="13"/>
      <c r="R182" s="16">
        <f t="shared" si="4"/>
        <v>1</v>
      </c>
    </row>
    <row r="183" spans="1:18" ht="12.75">
      <c r="A183" s="55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7"/>
    </row>
    <row r="184" spans="1:18" ht="18">
      <c r="A184" s="58" t="s">
        <v>147</v>
      </c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60"/>
    </row>
    <row r="185" spans="1:18" ht="12">
      <c r="A185" s="27"/>
      <c r="B185" s="27" t="s">
        <v>14</v>
      </c>
      <c r="C185" s="27" t="s">
        <v>15</v>
      </c>
      <c r="D185" s="28" t="s">
        <v>58</v>
      </c>
      <c r="E185" s="35" t="s">
        <v>65</v>
      </c>
      <c r="F185" s="61">
        <v>1</v>
      </c>
      <c r="G185" s="62"/>
      <c r="H185" s="61">
        <v>2</v>
      </c>
      <c r="I185" s="62"/>
      <c r="J185" s="29">
        <v>3</v>
      </c>
      <c r="K185" s="61">
        <v>4</v>
      </c>
      <c r="L185" s="62"/>
      <c r="M185" s="61">
        <v>5</v>
      </c>
      <c r="N185" s="62"/>
      <c r="O185" s="28" t="s">
        <v>57</v>
      </c>
      <c r="P185" s="28">
        <v>6</v>
      </c>
      <c r="Q185" s="28" t="s">
        <v>12</v>
      </c>
      <c r="R185" s="29" t="s">
        <v>13</v>
      </c>
    </row>
    <row r="186" spans="1:18" ht="12">
      <c r="A186" s="13">
        <v>1</v>
      </c>
      <c r="B186" s="22" t="s">
        <v>92</v>
      </c>
      <c r="C186" s="22" t="s">
        <v>30</v>
      </c>
      <c r="D186" s="26">
        <v>550</v>
      </c>
      <c r="E186" s="36">
        <v>39727</v>
      </c>
      <c r="F186" s="13">
        <v>20</v>
      </c>
      <c r="G186" s="15" t="s">
        <v>42</v>
      </c>
      <c r="H186" s="14"/>
      <c r="I186" s="15"/>
      <c r="J186" s="16"/>
      <c r="K186" s="13"/>
      <c r="L186" s="15"/>
      <c r="M186" s="14"/>
      <c r="N186" s="15"/>
      <c r="O186" s="13"/>
      <c r="P186" s="13"/>
      <c r="Q186" s="13"/>
      <c r="R186" s="16">
        <f>+F186+H186+J186+K186+M186-O186+P186+Q186</f>
        <v>20</v>
      </c>
    </row>
    <row r="187" spans="1:18" ht="12">
      <c r="A187" s="13">
        <v>2</v>
      </c>
      <c r="B187" s="22" t="s">
        <v>155</v>
      </c>
      <c r="C187" s="22" t="s">
        <v>30</v>
      </c>
      <c r="D187" s="26">
        <v>550</v>
      </c>
      <c r="E187" s="36">
        <v>40008</v>
      </c>
      <c r="F187" s="13">
        <v>16</v>
      </c>
      <c r="G187" s="15" t="s">
        <v>42</v>
      </c>
      <c r="H187" s="14"/>
      <c r="I187" s="15"/>
      <c r="J187" s="16"/>
      <c r="K187" s="13"/>
      <c r="L187" s="15"/>
      <c r="M187" s="14"/>
      <c r="N187" s="15"/>
      <c r="O187" s="13"/>
      <c r="P187" s="13"/>
      <c r="Q187" s="13"/>
      <c r="R187" s="16">
        <f>+F187+H187+J187+K187+M187-O187+P187+Q187</f>
        <v>16</v>
      </c>
    </row>
    <row r="188" spans="1:18" ht="12">
      <c r="A188" s="13">
        <v>3</v>
      </c>
      <c r="B188" s="22" t="s">
        <v>156</v>
      </c>
      <c r="C188" s="23" t="s">
        <v>151</v>
      </c>
      <c r="D188" s="25">
        <v>815</v>
      </c>
      <c r="E188" s="36">
        <v>40151</v>
      </c>
      <c r="F188" s="13">
        <v>12</v>
      </c>
      <c r="G188" s="15" t="s">
        <v>42</v>
      </c>
      <c r="H188" s="14"/>
      <c r="I188" s="15"/>
      <c r="J188" s="16"/>
      <c r="K188" s="13"/>
      <c r="L188" s="15"/>
      <c r="M188" s="14"/>
      <c r="N188" s="15"/>
      <c r="O188" s="13"/>
      <c r="P188" s="13"/>
      <c r="Q188" s="13"/>
      <c r="R188" s="16">
        <f>+F188+H188+J188+K188+M188-O188+P188+Q188</f>
        <v>12</v>
      </c>
    </row>
    <row r="189" spans="1:18" ht="12">
      <c r="A189" s="13">
        <v>4</v>
      </c>
      <c r="B189" s="22" t="s">
        <v>157</v>
      </c>
      <c r="C189" s="20" t="s">
        <v>43</v>
      </c>
      <c r="D189" s="16">
        <v>3193</v>
      </c>
      <c r="E189" s="36">
        <v>39582</v>
      </c>
      <c r="F189" s="13">
        <v>8</v>
      </c>
      <c r="G189" s="15" t="s">
        <v>42</v>
      </c>
      <c r="H189" s="14"/>
      <c r="I189" s="15"/>
      <c r="J189" s="16"/>
      <c r="K189" s="13"/>
      <c r="L189" s="15"/>
      <c r="M189" s="14"/>
      <c r="N189" s="15"/>
      <c r="O189" s="13"/>
      <c r="P189" s="13"/>
      <c r="Q189" s="13"/>
      <c r="R189" s="16">
        <f>+F189+H189+J189+K189+M189-O189+P189+Q189</f>
        <v>8</v>
      </c>
    </row>
    <row r="190" spans="1:18" ht="12">
      <c r="A190" s="13">
        <v>5</v>
      </c>
      <c r="B190" s="12" t="s">
        <v>114</v>
      </c>
      <c r="C190" s="23" t="s">
        <v>30</v>
      </c>
      <c r="D190" s="25">
        <v>550</v>
      </c>
      <c r="E190" s="36">
        <v>39713</v>
      </c>
      <c r="F190" s="13">
        <v>6</v>
      </c>
      <c r="G190" s="15" t="s">
        <v>42</v>
      </c>
      <c r="H190" s="14"/>
      <c r="I190" s="15"/>
      <c r="J190" s="49"/>
      <c r="K190" s="47"/>
      <c r="L190" s="48"/>
      <c r="M190" s="14"/>
      <c r="N190" s="15"/>
      <c r="O190" s="13"/>
      <c r="P190" s="47"/>
      <c r="Q190" s="47"/>
      <c r="R190" s="16">
        <f>+F190+H190+J190+K190+M190-O190+P190+Q190</f>
        <v>6</v>
      </c>
    </row>
    <row r="191" spans="1:18" ht="12.75">
      <c r="A191" s="55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7"/>
    </row>
    <row r="192" spans="1:18" ht="18">
      <c r="A192" s="58" t="s">
        <v>72</v>
      </c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60"/>
    </row>
    <row r="193" spans="1:18" ht="12">
      <c r="A193" s="27"/>
      <c r="B193" s="27" t="s">
        <v>14</v>
      </c>
      <c r="C193" s="27" t="s">
        <v>15</v>
      </c>
      <c r="D193" s="11" t="s">
        <v>58</v>
      </c>
      <c r="E193" s="35" t="s">
        <v>65</v>
      </c>
      <c r="F193" s="61">
        <v>1</v>
      </c>
      <c r="G193" s="62"/>
      <c r="H193" s="61">
        <v>2</v>
      </c>
      <c r="I193" s="62"/>
      <c r="J193" s="29">
        <v>3</v>
      </c>
      <c r="K193" s="61">
        <v>4</v>
      </c>
      <c r="L193" s="62"/>
      <c r="M193" s="61">
        <v>5</v>
      </c>
      <c r="N193" s="62"/>
      <c r="O193" s="28" t="s">
        <v>57</v>
      </c>
      <c r="P193" s="28">
        <v>6</v>
      </c>
      <c r="Q193" s="28" t="s">
        <v>12</v>
      </c>
      <c r="R193" s="29" t="s">
        <v>13</v>
      </c>
    </row>
    <row r="194" spans="1:18" ht="12">
      <c r="A194" s="13">
        <v>1</v>
      </c>
      <c r="B194" s="51" t="s">
        <v>66</v>
      </c>
      <c r="C194" s="22" t="s">
        <v>30</v>
      </c>
      <c r="D194" s="26">
        <v>550</v>
      </c>
      <c r="E194" s="36">
        <v>37684</v>
      </c>
      <c r="F194" s="13">
        <v>20</v>
      </c>
      <c r="G194" s="15" t="s">
        <v>42</v>
      </c>
      <c r="H194" s="14"/>
      <c r="I194" s="15"/>
      <c r="J194" s="16"/>
      <c r="K194" s="13"/>
      <c r="L194" s="15"/>
      <c r="M194" s="14"/>
      <c r="N194" s="15"/>
      <c r="O194" s="13"/>
      <c r="P194" s="13"/>
      <c r="Q194" s="13"/>
      <c r="R194" s="16">
        <f aca="true" t="shared" si="5" ref="R194:R201">+F194+H194+J194+K194+M194-O194+P194+Q194</f>
        <v>20</v>
      </c>
    </row>
    <row r="195" spans="1:18" ht="12">
      <c r="A195" s="13">
        <v>2</v>
      </c>
      <c r="B195" s="12" t="s">
        <v>75</v>
      </c>
      <c r="C195" s="23" t="s">
        <v>74</v>
      </c>
      <c r="D195" s="25">
        <v>437</v>
      </c>
      <c r="E195" s="36">
        <v>36582</v>
      </c>
      <c r="F195" s="13">
        <v>16</v>
      </c>
      <c r="G195" s="15" t="s">
        <v>42</v>
      </c>
      <c r="H195" s="14"/>
      <c r="I195" s="15"/>
      <c r="J195" s="16"/>
      <c r="K195" s="13"/>
      <c r="L195" s="15"/>
      <c r="M195" s="14"/>
      <c r="N195" s="15"/>
      <c r="O195" s="13"/>
      <c r="P195" s="13"/>
      <c r="Q195" s="13">
        <v>3</v>
      </c>
      <c r="R195" s="16">
        <f t="shared" si="5"/>
        <v>19</v>
      </c>
    </row>
    <row r="196" spans="1:18" ht="12">
      <c r="A196" s="13">
        <v>3</v>
      </c>
      <c r="B196" s="23" t="s">
        <v>60</v>
      </c>
      <c r="C196" s="22" t="s">
        <v>30</v>
      </c>
      <c r="D196" s="26">
        <v>550</v>
      </c>
      <c r="E196" s="36">
        <v>36280</v>
      </c>
      <c r="F196" s="13">
        <v>12</v>
      </c>
      <c r="G196" s="15" t="s">
        <v>42</v>
      </c>
      <c r="H196" s="14"/>
      <c r="I196" s="15"/>
      <c r="J196" s="16"/>
      <c r="K196" s="13"/>
      <c r="L196" s="15"/>
      <c r="M196" s="14"/>
      <c r="N196" s="15"/>
      <c r="O196" s="13"/>
      <c r="P196" s="13"/>
      <c r="Q196" s="13">
        <v>3</v>
      </c>
      <c r="R196" s="16">
        <f t="shared" si="5"/>
        <v>15</v>
      </c>
    </row>
    <row r="197" spans="1:18" ht="12">
      <c r="A197" s="13">
        <v>4</v>
      </c>
      <c r="B197" s="30" t="s">
        <v>54</v>
      </c>
      <c r="C197" s="21" t="s">
        <v>43</v>
      </c>
      <c r="D197" s="13">
        <v>3193</v>
      </c>
      <c r="E197" s="36">
        <v>36646</v>
      </c>
      <c r="F197" s="13">
        <v>12</v>
      </c>
      <c r="G197" s="15" t="s">
        <v>42</v>
      </c>
      <c r="H197" s="14"/>
      <c r="I197" s="15"/>
      <c r="J197" s="16"/>
      <c r="K197" s="13"/>
      <c r="L197" s="15"/>
      <c r="M197" s="14"/>
      <c r="N197" s="15"/>
      <c r="O197" s="13"/>
      <c r="P197" s="13"/>
      <c r="Q197" s="13"/>
      <c r="R197" s="16">
        <f t="shared" si="5"/>
        <v>12</v>
      </c>
    </row>
    <row r="198" spans="1:18" ht="12">
      <c r="A198" s="13">
        <v>5</v>
      </c>
      <c r="B198" s="30" t="s">
        <v>69</v>
      </c>
      <c r="C198" s="23" t="s">
        <v>74</v>
      </c>
      <c r="D198" s="25">
        <v>437</v>
      </c>
      <c r="E198" s="36">
        <v>36800</v>
      </c>
      <c r="F198" s="13">
        <v>3</v>
      </c>
      <c r="G198" s="15" t="s">
        <v>42</v>
      </c>
      <c r="H198" s="14"/>
      <c r="I198" s="15"/>
      <c r="J198" s="16"/>
      <c r="K198" s="13"/>
      <c r="L198" s="15"/>
      <c r="M198" s="14"/>
      <c r="N198" s="15"/>
      <c r="O198" s="13"/>
      <c r="P198" s="13"/>
      <c r="Q198" s="13">
        <v>3</v>
      </c>
      <c r="R198" s="16">
        <f t="shared" si="5"/>
        <v>6</v>
      </c>
    </row>
    <row r="199" spans="1:18" ht="12">
      <c r="A199" s="13">
        <v>6</v>
      </c>
      <c r="B199" s="12" t="s">
        <v>158</v>
      </c>
      <c r="C199" s="21" t="s">
        <v>43</v>
      </c>
      <c r="D199" s="13">
        <v>3193</v>
      </c>
      <c r="E199" s="36">
        <v>36761</v>
      </c>
      <c r="F199" s="13">
        <v>2</v>
      </c>
      <c r="G199" s="15" t="s">
        <v>42</v>
      </c>
      <c r="H199" s="14"/>
      <c r="I199" s="15"/>
      <c r="J199" s="16"/>
      <c r="K199" s="13"/>
      <c r="L199" s="15"/>
      <c r="M199" s="14"/>
      <c r="N199" s="15"/>
      <c r="O199" s="13"/>
      <c r="P199" s="13"/>
      <c r="Q199" s="13"/>
      <c r="R199" s="16">
        <f t="shared" si="5"/>
        <v>2</v>
      </c>
    </row>
    <row r="200" spans="1:18" ht="12">
      <c r="A200" s="13">
        <v>7</v>
      </c>
      <c r="B200" s="22" t="s">
        <v>149</v>
      </c>
      <c r="C200" s="23" t="s">
        <v>44</v>
      </c>
      <c r="D200" s="25">
        <v>3193</v>
      </c>
      <c r="E200" s="36">
        <v>37390</v>
      </c>
      <c r="F200" s="13">
        <v>1</v>
      </c>
      <c r="G200" s="15" t="s">
        <v>42</v>
      </c>
      <c r="H200" s="14"/>
      <c r="I200" s="15"/>
      <c r="J200" s="16"/>
      <c r="K200" s="13"/>
      <c r="L200" s="15"/>
      <c r="M200" s="14"/>
      <c r="N200" s="15"/>
      <c r="O200" s="13"/>
      <c r="P200" s="13"/>
      <c r="Q200" s="13"/>
      <c r="R200" s="16">
        <f t="shared" si="5"/>
        <v>1</v>
      </c>
    </row>
    <row r="201" spans="1:18" ht="12">
      <c r="A201" s="13">
        <v>8</v>
      </c>
      <c r="B201" s="12" t="s">
        <v>150</v>
      </c>
      <c r="C201" s="23" t="s">
        <v>151</v>
      </c>
      <c r="D201" s="25">
        <v>815</v>
      </c>
      <c r="E201" s="36">
        <v>37887</v>
      </c>
      <c r="F201" s="13">
        <v>1</v>
      </c>
      <c r="G201" s="15" t="s">
        <v>42</v>
      </c>
      <c r="H201" s="14"/>
      <c r="I201" s="15"/>
      <c r="J201" s="16"/>
      <c r="K201" s="13"/>
      <c r="L201" s="15"/>
      <c r="M201" s="14"/>
      <c r="N201" s="15"/>
      <c r="O201" s="13"/>
      <c r="P201" s="13"/>
      <c r="Q201" s="13"/>
      <c r="R201" s="16">
        <f t="shared" si="5"/>
        <v>1</v>
      </c>
    </row>
    <row r="202" spans="1:18" ht="12.75">
      <c r="A202" s="55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7"/>
    </row>
    <row r="203" spans="1:18" ht="18">
      <c r="A203" s="58" t="s">
        <v>19</v>
      </c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60"/>
    </row>
    <row r="204" spans="1:18" ht="12.75">
      <c r="A204" s="31"/>
      <c r="B204" s="27" t="s">
        <v>14</v>
      </c>
      <c r="C204" s="27" t="s">
        <v>15</v>
      </c>
      <c r="D204" s="11" t="s">
        <v>58</v>
      </c>
      <c r="E204" s="35" t="s">
        <v>65</v>
      </c>
      <c r="F204" s="61">
        <v>1</v>
      </c>
      <c r="G204" s="62"/>
      <c r="H204" s="61">
        <v>2</v>
      </c>
      <c r="I204" s="62"/>
      <c r="J204" s="29">
        <v>3</v>
      </c>
      <c r="K204" s="61">
        <v>4</v>
      </c>
      <c r="L204" s="62"/>
      <c r="M204" s="61">
        <v>5</v>
      </c>
      <c r="N204" s="62"/>
      <c r="O204" s="28" t="s">
        <v>57</v>
      </c>
      <c r="P204" s="28">
        <v>6</v>
      </c>
      <c r="Q204" s="28" t="s">
        <v>12</v>
      </c>
      <c r="R204" s="29" t="s">
        <v>13</v>
      </c>
    </row>
    <row r="205" spans="1:18" ht="12">
      <c r="A205" s="13">
        <v>1</v>
      </c>
      <c r="B205" s="51" t="s">
        <v>66</v>
      </c>
      <c r="C205" s="23" t="s">
        <v>30</v>
      </c>
      <c r="D205" s="25">
        <v>550</v>
      </c>
      <c r="E205" s="36">
        <v>37684</v>
      </c>
      <c r="F205" s="13">
        <v>20</v>
      </c>
      <c r="G205" s="15" t="s">
        <v>42</v>
      </c>
      <c r="H205" s="14"/>
      <c r="I205" s="15"/>
      <c r="J205" s="16"/>
      <c r="K205" s="13"/>
      <c r="L205" s="15"/>
      <c r="M205" s="14"/>
      <c r="N205" s="15"/>
      <c r="O205" s="13"/>
      <c r="P205" s="13"/>
      <c r="Q205" s="13">
        <v>3</v>
      </c>
      <c r="R205" s="16">
        <f aca="true" t="shared" si="6" ref="R205:R213">+F205+H205+J205+K205+M205-O205+P205+Q205</f>
        <v>23</v>
      </c>
    </row>
    <row r="206" spans="1:18" ht="12">
      <c r="A206" s="13">
        <v>2</v>
      </c>
      <c r="B206" s="22" t="s">
        <v>63</v>
      </c>
      <c r="C206" s="23" t="s">
        <v>37</v>
      </c>
      <c r="D206" s="25">
        <v>101</v>
      </c>
      <c r="E206" s="36">
        <v>38485</v>
      </c>
      <c r="F206" s="13">
        <v>20</v>
      </c>
      <c r="G206" s="15" t="s">
        <v>177</v>
      </c>
      <c r="H206" s="14"/>
      <c r="I206" s="15"/>
      <c r="J206" s="16"/>
      <c r="K206" s="13"/>
      <c r="L206" s="15"/>
      <c r="M206" s="14"/>
      <c r="N206" s="15"/>
      <c r="O206" s="13"/>
      <c r="P206" s="13"/>
      <c r="Q206" s="13"/>
      <c r="R206" s="16">
        <f t="shared" si="6"/>
        <v>20</v>
      </c>
    </row>
    <row r="207" spans="1:18" ht="12">
      <c r="A207" s="13">
        <v>3</v>
      </c>
      <c r="B207" s="22" t="s">
        <v>149</v>
      </c>
      <c r="C207" s="23" t="s">
        <v>44</v>
      </c>
      <c r="D207" s="25">
        <v>3193</v>
      </c>
      <c r="E207" s="36">
        <v>37390</v>
      </c>
      <c r="F207" s="13">
        <v>16</v>
      </c>
      <c r="G207" s="15" t="s">
        <v>42</v>
      </c>
      <c r="H207" s="14"/>
      <c r="I207" s="15"/>
      <c r="J207" s="16"/>
      <c r="K207" s="13"/>
      <c r="L207" s="15"/>
      <c r="M207" s="14"/>
      <c r="N207" s="15"/>
      <c r="O207" s="13"/>
      <c r="P207" s="13"/>
      <c r="Q207" s="13">
        <v>3</v>
      </c>
      <c r="R207" s="16">
        <f t="shared" si="6"/>
        <v>19</v>
      </c>
    </row>
    <row r="208" spans="1:18" ht="12">
      <c r="A208" s="13">
        <v>4</v>
      </c>
      <c r="B208" s="12" t="s">
        <v>89</v>
      </c>
      <c r="C208" s="23" t="s">
        <v>179</v>
      </c>
      <c r="D208" s="25">
        <v>737</v>
      </c>
      <c r="E208" s="36">
        <v>38466</v>
      </c>
      <c r="F208" s="13">
        <v>16</v>
      </c>
      <c r="G208" s="15" t="s">
        <v>177</v>
      </c>
      <c r="H208" s="14"/>
      <c r="I208" s="15"/>
      <c r="J208" s="16"/>
      <c r="K208" s="13"/>
      <c r="L208" s="15"/>
      <c r="M208" s="14"/>
      <c r="N208" s="15"/>
      <c r="O208" s="13"/>
      <c r="P208" s="13"/>
      <c r="Q208" s="13"/>
      <c r="R208" s="16">
        <f t="shared" si="6"/>
        <v>16</v>
      </c>
    </row>
    <row r="209" spans="1:18" ht="12">
      <c r="A209" s="13">
        <v>5</v>
      </c>
      <c r="B209" s="12" t="s">
        <v>59</v>
      </c>
      <c r="C209" s="23" t="s">
        <v>30</v>
      </c>
      <c r="D209" s="25">
        <v>550</v>
      </c>
      <c r="E209" s="36">
        <v>38355</v>
      </c>
      <c r="F209" s="13">
        <v>12</v>
      </c>
      <c r="G209" s="15" t="s">
        <v>42</v>
      </c>
      <c r="H209" s="14"/>
      <c r="I209" s="15"/>
      <c r="J209" s="16"/>
      <c r="K209" s="13"/>
      <c r="L209" s="15"/>
      <c r="M209" s="14"/>
      <c r="N209" s="15"/>
      <c r="O209" s="13"/>
      <c r="P209" s="13"/>
      <c r="Q209" s="13"/>
      <c r="R209" s="16">
        <f t="shared" si="6"/>
        <v>12</v>
      </c>
    </row>
    <row r="210" spans="1:18" ht="12">
      <c r="A210" s="13">
        <v>6</v>
      </c>
      <c r="B210" s="12" t="s">
        <v>134</v>
      </c>
      <c r="C210" s="23" t="s">
        <v>32</v>
      </c>
      <c r="D210" s="25">
        <v>376</v>
      </c>
      <c r="E210" s="36">
        <v>37834</v>
      </c>
      <c r="F210" s="13">
        <v>12</v>
      </c>
      <c r="G210" s="15" t="s">
        <v>177</v>
      </c>
      <c r="H210" s="14"/>
      <c r="I210" s="15"/>
      <c r="J210" s="16"/>
      <c r="K210" s="13"/>
      <c r="L210" s="15"/>
      <c r="M210" s="14"/>
      <c r="N210" s="15"/>
      <c r="O210" s="13"/>
      <c r="P210" s="13"/>
      <c r="Q210" s="13"/>
      <c r="R210" s="16">
        <f t="shared" si="6"/>
        <v>12</v>
      </c>
    </row>
    <row r="211" spans="1:18" ht="12">
      <c r="A211" s="13">
        <v>7</v>
      </c>
      <c r="B211" s="12" t="s">
        <v>150</v>
      </c>
      <c r="C211" s="22" t="s">
        <v>151</v>
      </c>
      <c r="D211" s="26">
        <v>815</v>
      </c>
      <c r="E211" s="36">
        <v>37887</v>
      </c>
      <c r="F211" s="13">
        <v>8</v>
      </c>
      <c r="G211" s="15" t="s">
        <v>42</v>
      </c>
      <c r="H211" s="14"/>
      <c r="I211" s="15"/>
      <c r="J211" s="16"/>
      <c r="K211" s="13"/>
      <c r="L211" s="15"/>
      <c r="M211" s="14"/>
      <c r="N211" s="15"/>
      <c r="O211" s="13"/>
      <c r="P211" s="13"/>
      <c r="Q211" s="13"/>
      <c r="R211" s="16">
        <f t="shared" si="6"/>
        <v>8</v>
      </c>
    </row>
    <row r="212" spans="1:18" ht="12">
      <c r="A212" s="13">
        <v>8</v>
      </c>
      <c r="B212" s="12" t="s">
        <v>140</v>
      </c>
      <c r="C212" s="20" t="s">
        <v>122</v>
      </c>
      <c r="D212" s="20">
        <v>2695</v>
      </c>
      <c r="E212" s="36">
        <v>38141</v>
      </c>
      <c r="F212" s="13">
        <v>8</v>
      </c>
      <c r="G212" s="15" t="s">
        <v>177</v>
      </c>
      <c r="H212" s="14"/>
      <c r="I212" s="15"/>
      <c r="J212" s="16"/>
      <c r="K212" s="13"/>
      <c r="L212" s="15"/>
      <c r="M212" s="14"/>
      <c r="N212" s="15"/>
      <c r="O212" s="13"/>
      <c r="P212" s="13"/>
      <c r="Q212" s="13"/>
      <c r="R212" s="16">
        <f t="shared" si="6"/>
        <v>8</v>
      </c>
    </row>
    <row r="213" spans="1:18" ht="12">
      <c r="A213" s="13">
        <v>9</v>
      </c>
      <c r="B213" s="12" t="s">
        <v>91</v>
      </c>
      <c r="C213" s="23" t="s">
        <v>36</v>
      </c>
      <c r="D213" s="25">
        <v>955</v>
      </c>
      <c r="E213" s="36">
        <v>38648</v>
      </c>
      <c r="F213" s="13">
        <v>6</v>
      </c>
      <c r="G213" s="15" t="s">
        <v>42</v>
      </c>
      <c r="H213" s="14"/>
      <c r="I213" s="15"/>
      <c r="J213" s="16"/>
      <c r="K213" s="13"/>
      <c r="L213" s="15"/>
      <c r="M213" s="14"/>
      <c r="N213" s="15"/>
      <c r="O213" s="13"/>
      <c r="P213" s="13"/>
      <c r="Q213" s="13"/>
      <c r="R213" s="16">
        <f t="shared" si="6"/>
        <v>6</v>
      </c>
    </row>
    <row r="214" spans="1:18" ht="12.75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7"/>
    </row>
    <row r="215" spans="1:18" ht="18">
      <c r="A215" s="58" t="s">
        <v>20</v>
      </c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60"/>
    </row>
    <row r="216" spans="1:18" ht="12">
      <c r="A216" s="27"/>
      <c r="B216" s="27" t="s">
        <v>14</v>
      </c>
      <c r="C216" s="27" t="s">
        <v>15</v>
      </c>
      <c r="D216" s="28" t="s">
        <v>58</v>
      </c>
      <c r="E216" s="35" t="s">
        <v>65</v>
      </c>
      <c r="F216" s="61">
        <v>1</v>
      </c>
      <c r="G216" s="62"/>
      <c r="H216" s="61">
        <v>2</v>
      </c>
      <c r="I216" s="62"/>
      <c r="J216" s="29">
        <v>3</v>
      </c>
      <c r="K216" s="61">
        <v>4</v>
      </c>
      <c r="L216" s="62"/>
      <c r="M216" s="61">
        <v>5</v>
      </c>
      <c r="N216" s="62"/>
      <c r="O216" s="28" t="s">
        <v>57</v>
      </c>
      <c r="P216" s="28">
        <v>6</v>
      </c>
      <c r="Q216" s="28" t="s">
        <v>12</v>
      </c>
      <c r="R216" s="29" t="s">
        <v>13</v>
      </c>
    </row>
    <row r="217" spans="1:18" ht="12">
      <c r="A217" s="13">
        <v>1</v>
      </c>
      <c r="B217" s="12" t="s">
        <v>59</v>
      </c>
      <c r="C217" s="23" t="s">
        <v>30</v>
      </c>
      <c r="D217" s="25">
        <v>550</v>
      </c>
      <c r="E217" s="36">
        <v>38355</v>
      </c>
      <c r="F217" s="13">
        <v>20</v>
      </c>
      <c r="G217" s="15" t="s">
        <v>42</v>
      </c>
      <c r="H217" s="14"/>
      <c r="I217" s="15"/>
      <c r="J217" s="16"/>
      <c r="K217" s="13"/>
      <c r="L217" s="15"/>
      <c r="M217" s="14"/>
      <c r="N217" s="15"/>
      <c r="O217" s="13"/>
      <c r="P217" s="13"/>
      <c r="Q217" s="13">
        <v>3</v>
      </c>
      <c r="R217" s="16">
        <f aca="true" t="shared" si="7" ref="R217:R226">+F217+H217+J217+K217+M217-O217+P217+Q217</f>
        <v>23</v>
      </c>
    </row>
    <row r="218" spans="1:18" ht="12">
      <c r="A218" s="13">
        <v>2</v>
      </c>
      <c r="B218" s="22" t="s">
        <v>63</v>
      </c>
      <c r="C218" s="23" t="s">
        <v>37</v>
      </c>
      <c r="D218" s="25">
        <v>101</v>
      </c>
      <c r="E218" s="36">
        <v>38485</v>
      </c>
      <c r="F218" s="13">
        <v>20</v>
      </c>
      <c r="G218" s="15" t="s">
        <v>177</v>
      </c>
      <c r="H218" s="14"/>
      <c r="I218" s="15"/>
      <c r="J218" s="16"/>
      <c r="K218" s="13"/>
      <c r="L218" s="15"/>
      <c r="M218" s="14"/>
      <c r="N218" s="15"/>
      <c r="O218" s="13"/>
      <c r="P218" s="13"/>
      <c r="Q218" s="13">
        <v>3</v>
      </c>
      <c r="R218" s="16">
        <f t="shared" si="7"/>
        <v>23</v>
      </c>
    </row>
    <row r="219" spans="1:18" ht="12">
      <c r="A219" s="13">
        <v>3</v>
      </c>
      <c r="B219" s="12" t="s">
        <v>89</v>
      </c>
      <c r="C219" s="23" t="s">
        <v>179</v>
      </c>
      <c r="D219" s="25">
        <v>737</v>
      </c>
      <c r="E219" s="36">
        <v>38466</v>
      </c>
      <c r="F219" s="13">
        <v>16</v>
      </c>
      <c r="G219" s="15" t="s">
        <v>177</v>
      </c>
      <c r="H219" s="14"/>
      <c r="I219" s="15"/>
      <c r="J219" s="16"/>
      <c r="K219" s="13"/>
      <c r="L219" s="15"/>
      <c r="M219" s="14"/>
      <c r="N219" s="15"/>
      <c r="O219" s="13"/>
      <c r="P219" s="13"/>
      <c r="Q219" s="13">
        <v>3</v>
      </c>
      <c r="R219" s="16">
        <f t="shared" si="7"/>
        <v>19</v>
      </c>
    </row>
    <row r="220" spans="1:18" ht="12">
      <c r="A220" s="13">
        <v>4</v>
      </c>
      <c r="B220" s="12" t="s">
        <v>87</v>
      </c>
      <c r="C220" s="23" t="s">
        <v>36</v>
      </c>
      <c r="D220" s="25">
        <v>955</v>
      </c>
      <c r="E220" s="36">
        <v>38782</v>
      </c>
      <c r="F220" s="13">
        <v>16</v>
      </c>
      <c r="G220" s="15" t="s">
        <v>42</v>
      </c>
      <c r="H220" s="14"/>
      <c r="I220" s="15"/>
      <c r="J220" s="16"/>
      <c r="K220" s="13"/>
      <c r="L220" s="15"/>
      <c r="M220" s="14"/>
      <c r="N220" s="15"/>
      <c r="O220" s="13"/>
      <c r="P220" s="13"/>
      <c r="Q220" s="13"/>
      <c r="R220" s="16">
        <f t="shared" si="7"/>
        <v>16</v>
      </c>
    </row>
    <row r="221" spans="1:18" ht="12">
      <c r="A221" s="13">
        <v>5</v>
      </c>
      <c r="B221" s="12" t="s">
        <v>91</v>
      </c>
      <c r="C221" s="23" t="s">
        <v>36</v>
      </c>
      <c r="D221" s="25">
        <v>955</v>
      </c>
      <c r="E221" s="36">
        <v>38648</v>
      </c>
      <c r="F221" s="13">
        <v>12</v>
      </c>
      <c r="G221" s="15" t="s">
        <v>42</v>
      </c>
      <c r="H221" s="14"/>
      <c r="I221" s="15"/>
      <c r="J221" s="16"/>
      <c r="K221" s="13"/>
      <c r="L221" s="15"/>
      <c r="M221" s="14"/>
      <c r="N221" s="15"/>
      <c r="O221" s="13"/>
      <c r="P221" s="13"/>
      <c r="Q221" s="13">
        <v>3</v>
      </c>
      <c r="R221" s="16">
        <f t="shared" si="7"/>
        <v>15</v>
      </c>
    </row>
    <row r="222" spans="1:18" ht="12">
      <c r="A222" s="13">
        <v>6</v>
      </c>
      <c r="B222" s="12" t="s">
        <v>68</v>
      </c>
      <c r="C222" s="23" t="s">
        <v>30</v>
      </c>
      <c r="D222" s="25">
        <v>550</v>
      </c>
      <c r="E222" s="36">
        <v>38966</v>
      </c>
      <c r="F222" s="13">
        <v>12</v>
      </c>
      <c r="G222" s="15" t="s">
        <v>42</v>
      </c>
      <c r="H222" s="14"/>
      <c r="I222" s="15"/>
      <c r="J222" s="16"/>
      <c r="K222" s="13"/>
      <c r="L222" s="15"/>
      <c r="M222" s="14"/>
      <c r="N222" s="15"/>
      <c r="O222" s="13"/>
      <c r="P222" s="13"/>
      <c r="Q222" s="13"/>
      <c r="R222" s="16">
        <f t="shared" si="7"/>
        <v>12</v>
      </c>
    </row>
    <row r="223" spans="1:18" ht="12">
      <c r="A223" s="13">
        <v>7</v>
      </c>
      <c r="B223" s="12" t="s">
        <v>135</v>
      </c>
      <c r="C223" s="20" t="s">
        <v>122</v>
      </c>
      <c r="D223" s="20">
        <v>2695</v>
      </c>
      <c r="E223" s="36">
        <v>38981</v>
      </c>
      <c r="F223" s="13">
        <v>12</v>
      </c>
      <c r="G223" s="15" t="s">
        <v>177</v>
      </c>
      <c r="H223" s="14"/>
      <c r="I223" s="15"/>
      <c r="J223" s="16"/>
      <c r="K223" s="13"/>
      <c r="L223" s="15"/>
      <c r="M223" s="14"/>
      <c r="N223" s="15"/>
      <c r="O223" s="13"/>
      <c r="P223" s="13"/>
      <c r="Q223" s="13"/>
      <c r="R223" s="16">
        <f t="shared" si="7"/>
        <v>12</v>
      </c>
    </row>
    <row r="224" spans="1:18" ht="12">
      <c r="A224" s="13">
        <v>8</v>
      </c>
      <c r="B224" s="12" t="s">
        <v>140</v>
      </c>
      <c r="C224" s="20" t="s">
        <v>122</v>
      </c>
      <c r="D224" s="20">
        <v>2695</v>
      </c>
      <c r="E224" s="36">
        <v>38141</v>
      </c>
      <c r="F224" s="13">
        <v>8</v>
      </c>
      <c r="G224" s="15" t="s">
        <v>177</v>
      </c>
      <c r="H224" s="14"/>
      <c r="I224" s="15"/>
      <c r="J224" s="16"/>
      <c r="K224" s="13"/>
      <c r="L224" s="15"/>
      <c r="M224" s="14"/>
      <c r="N224" s="15"/>
      <c r="O224" s="13"/>
      <c r="P224" s="13"/>
      <c r="Q224" s="13"/>
      <c r="R224" s="16">
        <f t="shared" si="7"/>
        <v>8</v>
      </c>
    </row>
    <row r="225" spans="1:18" ht="12">
      <c r="A225" s="13">
        <v>9</v>
      </c>
      <c r="B225" s="12" t="s">
        <v>101</v>
      </c>
      <c r="C225" s="23" t="s">
        <v>36</v>
      </c>
      <c r="D225" s="25">
        <v>955</v>
      </c>
      <c r="E225" s="36">
        <v>38823</v>
      </c>
      <c r="F225" s="13">
        <v>3</v>
      </c>
      <c r="G225" s="15" t="s">
        <v>42</v>
      </c>
      <c r="H225" s="14"/>
      <c r="I225" s="15"/>
      <c r="J225" s="16"/>
      <c r="K225" s="13"/>
      <c r="L225" s="15"/>
      <c r="M225" s="14"/>
      <c r="N225" s="15"/>
      <c r="O225" s="13"/>
      <c r="P225" s="13"/>
      <c r="Q225" s="13"/>
      <c r="R225" s="16">
        <f t="shared" si="7"/>
        <v>3</v>
      </c>
    </row>
    <row r="226" spans="1:18" ht="12">
      <c r="A226" s="13">
        <v>10</v>
      </c>
      <c r="B226" s="12" t="s">
        <v>90</v>
      </c>
      <c r="C226" s="23" t="s">
        <v>113</v>
      </c>
      <c r="D226" s="25">
        <v>328</v>
      </c>
      <c r="E226" s="36">
        <v>38946</v>
      </c>
      <c r="F226" s="13">
        <v>1</v>
      </c>
      <c r="G226" s="15" t="s">
        <v>42</v>
      </c>
      <c r="H226" s="14"/>
      <c r="I226" s="15"/>
      <c r="J226" s="16"/>
      <c r="K226" s="13"/>
      <c r="L226" s="15"/>
      <c r="M226" s="14"/>
      <c r="N226" s="15"/>
      <c r="O226" s="13"/>
      <c r="P226" s="13"/>
      <c r="Q226" s="13"/>
      <c r="R226" s="16">
        <f t="shared" si="7"/>
        <v>1</v>
      </c>
    </row>
    <row r="227" spans="1:18" ht="12.75">
      <c r="A227" s="55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7"/>
    </row>
    <row r="228" spans="1:18" ht="18">
      <c r="A228" s="58" t="s">
        <v>51</v>
      </c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60"/>
    </row>
    <row r="229" spans="1:18" ht="12">
      <c r="A229" s="27"/>
      <c r="B229" s="27" t="s">
        <v>14</v>
      </c>
      <c r="C229" s="27" t="s">
        <v>15</v>
      </c>
      <c r="D229" s="28" t="s">
        <v>58</v>
      </c>
      <c r="E229" s="35" t="s">
        <v>65</v>
      </c>
      <c r="F229" s="61">
        <v>1</v>
      </c>
      <c r="G229" s="62"/>
      <c r="H229" s="61">
        <v>2</v>
      </c>
      <c r="I229" s="62"/>
      <c r="J229" s="29">
        <v>3</v>
      </c>
      <c r="K229" s="61">
        <v>4</v>
      </c>
      <c r="L229" s="62"/>
      <c r="M229" s="61">
        <v>5</v>
      </c>
      <c r="N229" s="62"/>
      <c r="O229" s="28" t="s">
        <v>57</v>
      </c>
      <c r="P229" s="28">
        <v>6</v>
      </c>
      <c r="Q229" s="28" t="s">
        <v>12</v>
      </c>
      <c r="R229" s="29" t="s">
        <v>13</v>
      </c>
    </row>
    <row r="230" spans="1:18" ht="12">
      <c r="A230" s="13">
        <v>1</v>
      </c>
      <c r="B230" s="12" t="s">
        <v>87</v>
      </c>
      <c r="C230" s="23" t="s">
        <v>36</v>
      </c>
      <c r="D230" s="25">
        <v>955</v>
      </c>
      <c r="E230" s="36">
        <v>38782</v>
      </c>
      <c r="F230" s="13">
        <v>20</v>
      </c>
      <c r="G230" s="15" t="s">
        <v>42</v>
      </c>
      <c r="H230" s="14"/>
      <c r="I230" s="15"/>
      <c r="J230" s="16"/>
      <c r="K230" s="13"/>
      <c r="L230" s="15"/>
      <c r="M230" s="14"/>
      <c r="N230" s="15"/>
      <c r="O230" s="13"/>
      <c r="P230" s="13"/>
      <c r="Q230" s="13">
        <v>3</v>
      </c>
      <c r="R230" s="16">
        <f aca="true" t="shared" si="8" ref="R230:R239">+F230+H230+J230+K230+M230-O230+P230+Q230</f>
        <v>23</v>
      </c>
    </row>
    <row r="231" spans="1:18" ht="12">
      <c r="A231" s="13">
        <v>2</v>
      </c>
      <c r="B231" s="12" t="s">
        <v>135</v>
      </c>
      <c r="C231" s="20" t="s">
        <v>122</v>
      </c>
      <c r="D231" s="20">
        <v>2695</v>
      </c>
      <c r="E231" s="36">
        <v>38981</v>
      </c>
      <c r="F231" s="13">
        <v>20</v>
      </c>
      <c r="G231" s="15" t="s">
        <v>177</v>
      </c>
      <c r="H231" s="14"/>
      <c r="I231" s="15"/>
      <c r="J231" s="16"/>
      <c r="K231" s="13"/>
      <c r="L231" s="15"/>
      <c r="M231" s="14"/>
      <c r="N231" s="15"/>
      <c r="O231" s="13"/>
      <c r="P231" s="13"/>
      <c r="Q231" s="13">
        <v>3</v>
      </c>
      <c r="R231" s="16">
        <f t="shared" si="8"/>
        <v>23</v>
      </c>
    </row>
    <row r="232" spans="1:18" ht="12">
      <c r="A232" s="13">
        <v>3</v>
      </c>
      <c r="B232" s="12" t="s">
        <v>101</v>
      </c>
      <c r="C232" s="23" t="s">
        <v>36</v>
      </c>
      <c r="D232" s="25">
        <v>955</v>
      </c>
      <c r="E232" s="36">
        <v>38823</v>
      </c>
      <c r="F232" s="13">
        <v>16</v>
      </c>
      <c r="G232" s="15" t="s">
        <v>42</v>
      </c>
      <c r="H232" s="14"/>
      <c r="I232" s="15"/>
      <c r="J232" s="16"/>
      <c r="K232" s="13"/>
      <c r="L232" s="15"/>
      <c r="M232" s="14"/>
      <c r="N232" s="15"/>
      <c r="O232" s="13"/>
      <c r="P232" s="13"/>
      <c r="Q232" s="13">
        <v>3</v>
      </c>
      <c r="R232" s="16">
        <f t="shared" si="8"/>
        <v>19</v>
      </c>
    </row>
    <row r="233" spans="1:18" ht="12">
      <c r="A233" s="13">
        <v>4</v>
      </c>
      <c r="B233" s="12" t="s">
        <v>139</v>
      </c>
      <c r="C233" s="23" t="s">
        <v>29</v>
      </c>
      <c r="D233" s="25">
        <v>749</v>
      </c>
      <c r="E233" s="36">
        <v>39583</v>
      </c>
      <c r="F233" s="13">
        <v>16</v>
      </c>
      <c r="G233" s="15" t="s">
        <v>177</v>
      </c>
      <c r="H233" s="14"/>
      <c r="I233" s="15"/>
      <c r="J233" s="16"/>
      <c r="K233" s="13"/>
      <c r="L233" s="15"/>
      <c r="M233" s="14"/>
      <c r="N233" s="15"/>
      <c r="O233" s="13"/>
      <c r="P233" s="13"/>
      <c r="Q233" s="13"/>
      <c r="R233" s="16">
        <f t="shared" si="8"/>
        <v>16</v>
      </c>
    </row>
    <row r="234" spans="1:18" ht="12">
      <c r="A234" s="13">
        <v>5</v>
      </c>
      <c r="B234" s="12" t="s">
        <v>90</v>
      </c>
      <c r="C234" s="23" t="s">
        <v>113</v>
      </c>
      <c r="D234" s="25">
        <v>328</v>
      </c>
      <c r="E234" s="36">
        <v>38946</v>
      </c>
      <c r="F234" s="13">
        <v>12</v>
      </c>
      <c r="G234" s="15" t="s">
        <v>42</v>
      </c>
      <c r="H234" s="14"/>
      <c r="I234" s="15"/>
      <c r="J234" s="16"/>
      <c r="K234" s="13"/>
      <c r="L234" s="15"/>
      <c r="M234" s="14"/>
      <c r="N234" s="15"/>
      <c r="O234" s="13"/>
      <c r="P234" s="13"/>
      <c r="Q234" s="13">
        <v>3</v>
      </c>
      <c r="R234" s="16">
        <f t="shared" si="8"/>
        <v>15</v>
      </c>
    </row>
    <row r="235" spans="1:18" ht="12">
      <c r="A235" s="13">
        <v>6</v>
      </c>
      <c r="B235" s="12" t="s">
        <v>68</v>
      </c>
      <c r="C235" s="23" t="s">
        <v>30</v>
      </c>
      <c r="D235" s="25">
        <v>550</v>
      </c>
      <c r="E235" s="36">
        <v>38966</v>
      </c>
      <c r="F235" s="13">
        <v>12</v>
      </c>
      <c r="G235" s="15" t="s">
        <v>42</v>
      </c>
      <c r="H235" s="14"/>
      <c r="I235" s="15"/>
      <c r="J235" s="16"/>
      <c r="K235" s="13"/>
      <c r="L235" s="15"/>
      <c r="M235" s="14"/>
      <c r="N235" s="15"/>
      <c r="O235" s="13"/>
      <c r="P235" s="13"/>
      <c r="Q235" s="13">
        <v>3</v>
      </c>
      <c r="R235" s="16">
        <f t="shared" si="8"/>
        <v>15</v>
      </c>
    </row>
    <row r="236" spans="1:18" ht="12">
      <c r="A236" s="13">
        <v>7</v>
      </c>
      <c r="B236" s="12" t="s">
        <v>138</v>
      </c>
      <c r="C236" s="23" t="s">
        <v>29</v>
      </c>
      <c r="D236" s="25">
        <v>749</v>
      </c>
      <c r="E236" s="36">
        <v>39832</v>
      </c>
      <c r="F236" s="13">
        <v>12</v>
      </c>
      <c r="G236" s="15" t="s">
        <v>177</v>
      </c>
      <c r="H236" s="14"/>
      <c r="I236" s="15"/>
      <c r="J236" s="16"/>
      <c r="K236" s="13"/>
      <c r="L236" s="15"/>
      <c r="M236" s="14"/>
      <c r="N236" s="15"/>
      <c r="O236" s="13"/>
      <c r="P236" s="13"/>
      <c r="Q236" s="13"/>
      <c r="R236" s="16">
        <f t="shared" si="8"/>
        <v>12</v>
      </c>
    </row>
    <row r="237" spans="1:18" ht="12">
      <c r="A237" s="13">
        <v>8</v>
      </c>
      <c r="B237" s="12" t="s">
        <v>178</v>
      </c>
      <c r="C237" s="23" t="s">
        <v>29</v>
      </c>
      <c r="D237" s="25">
        <v>749</v>
      </c>
      <c r="E237" s="36">
        <v>39600</v>
      </c>
      <c r="F237" s="13">
        <v>8</v>
      </c>
      <c r="G237" s="14" t="s">
        <v>177</v>
      </c>
      <c r="H237" s="13"/>
      <c r="I237" s="14"/>
      <c r="J237" s="13"/>
      <c r="K237" s="13"/>
      <c r="L237" s="14"/>
      <c r="M237" s="13"/>
      <c r="N237" s="14"/>
      <c r="O237" s="13"/>
      <c r="P237" s="13"/>
      <c r="Q237" s="13"/>
      <c r="R237" s="16">
        <f t="shared" si="8"/>
        <v>8</v>
      </c>
    </row>
    <row r="238" spans="1:18" ht="12">
      <c r="A238" s="13">
        <v>9</v>
      </c>
      <c r="B238" s="30" t="s">
        <v>96</v>
      </c>
      <c r="C238" s="23" t="s">
        <v>36</v>
      </c>
      <c r="D238" s="26">
        <v>955</v>
      </c>
      <c r="E238" s="37">
        <v>39620</v>
      </c>
      <c r="F238" s="13">
        <v>3</v>
      </c>
      <c r="G238" s="14" t="s">
        <v>42</v>
      </c>
      <c r="H238" s="13"/>
      <c r="I238" s="14"/>
      <c r="J238" s="13"/>
      <c r="K238" s="13"/>
      <c r="L238" s="14"/>
      <c r="M238" s="13"/>
      <c r="N238" s="14"/>
      <c r="O238" s="13"/>
      <c r="P238" s="16"/>
      <c r="Q238" s="13">
        <v>3</v>
      </c>
      <c r="R238" s="16">
        <f t="shared" si="8"/>
        <v>6</v>
      </c>
    </row>
    <row r="239" spans="1:18" ht="12">
      <c r="A239" s="13">
        <v>10</v>
      </c>
      <c r="B239" s="12" t="s">
        <v>154</v>
      </c>
      <c r="C239" s="20" t="s">
        <v>43</v>
      </c>
      <c r="D239" s="16">
        <v>3193</v>
      </c>
      <c r="E239" s="36">
        <v>39590</v>
      </c>
      <c r="F239" s="13">
        <v>2</v>
      </c>
      <c r="G239" s="15" t="s">
        <v>42</v>
      </c>
      <c r="H239" s="14"/>
      <c r="I239" s="15"/>
      <c r="J239" s="16"/>
      <c r="K239" s="13"/>
      <c r="L239" s="15"/>
      <c r="M239" s="14"/>
      <c r="N239" s="15"/>
      <c r="O239" s="13"/>
      <c r="P239" s="13"/>
      <c r="Q239" s="13"/>
      <c r="R239" s="16">
        <f t="shared" si="8"/>
        <v>2</v>
      </c>
    </row>
    <row r="240" spans="1:18" ht="12.75">
      <c r="A240" s="55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7"/>
    </row>
    <row r="241" spans="1:18" ht="18">
      <c r="A241" s="58" t="s">
        <v>146</v>
      </c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60"/>
    </row>
    <row r="242" spans="1:18" ht="12">
      <c r="A242" s="27"/>
      <c r="B242" s="27" t="s">
        <v>14</v>
      </c>
      <c r="C242" s="27" t="s">
        <v>15</v>
      </c>
      <c r="D242" s="28" t="s">
        <v>58</v>
      </c>
      <c r="E242" s="35" t="s">
        <v>65</v>
      </c>
      <c r="F242" s="61">
        <v>1</v>
      </c>
      <c r="G242" s="62"/>
      <c r="H242" s="61">
        <v>2</v>
      </c>
      <c r="I242" s="62"/>
      <c r="J242" s="29">
        <v>3</v>
      </c>
      <c r="K242" s="61">
        <v>4</v>
      </c>
      <c r="L242" s="62"/>
      <c r="M242" s="61">
        <v>5</v>
      </c>
      <c r="N242" s="62"/>
      <c r="O242" s="28" t="s">
        <v>57</v>
      </c>
      <c r="P242" s="28">
        <v>6</v>
      </c>
      <c r="Q242" s="28" t="s">
        <v>12</v>
      </c>
      <c r="R242" s="29" t="s">
        <v>13</v>
      </c>
    </row>
    <row r="243" spans="1:18" ht="12">
      <c r="A243" s="13">
        <v>1</v>
      </c>
      <c r="B243" s="46" t="s">
        <v>154</v>
      </c>
      <c r="C243" s="20" t="s">
        <v>43</v>
      </c>
      <c r="D243" s="16">
        <v>3193</v>
      </c>
      <c r="E243" s="36">
        <v>39590</v>
      </c>
      <c r="F243" s="13">
        <v>20</v>
      </c>
      <c r="G243" s="15" t="s">
        <v>42</v>
      </c>
      <c r="H243" s="14"/>
      <c r="I243" s="15"/>
      <c r="J243" s="16"/>
      <c r="K243" s="13"/>
      <c r="L243" s="15"/>
      <c r="M243" s="14"/>
      <c r="N243" s="15"/>
      <c r="O243" s="13"/>
      <c r="P243" s="13"/>
      <c r="Q243" s="13"/>
      <c r="R243" s="32">
        <f>+F243+H243+J243+K243+M243-O243+P243+Q243</f>
        <v>20</v>
      </c>
    </row>
    <row r="244" spans="1:18" ht="12">
      <c r="A244" s="13">
        <v>2</v>
      </c>
      <c r="B244" s="12" t="s">
        <v>139</v>
      </c>
      <c r="C244" s="23" t="s">
        <v>29</v>
      </c>
      <c r="D244" s="25">
        <v>749</v>
      </c>
      <c r="E244" s="36">
        <v>39583</v>
      </c>
      <c r="F244" s="13">
        <v>20</v>
      </c>
      <c r="G244" s="15" t="s">
        <v>177</v>
      </c>
      <c r="H244" s="14"/>
      <c r="I244" s="15"/>
      <c r="J244" s="16"/>
      <c r="K244" s="13"/>
      <c r="L244" s="15"/>
      <c r="M244" s="14"/>
      <c r="N244" s="15"/>
      <c r="O244" s="13"/>
      <c r="P244" s="13"/>
      <c r="Q244" s="13"/>
      <c r="R244" s="16">
        <f>+F244+H244+J244+K244+M244-O244+P244+Q244</f>
        <v>20</v>
      </c>
    </row>
    <row r="245" spans="1:18" ht="12">
      <c r="A245" s="13">
        <v>3</v>
      </c>
      <c r="B245" s="12" t="s">
        <v>178</v>
      </c>
      <c r="C245" s="23" t="s">
        <v>29</v>
      </c>
      <c r="D245" s="25">
        <v>749</v>
      </c>
      <c r="E245" s="36">
        <v>39600</v>
      </c>
      <c r="F245" s="13">
        <v>16</v>
      </c>
      <c r="G245" s="15" t="s">
        <v>177</v>
      </c>
      <c r="H245" s="14"/>
      <c r="I245" s="15"/>
      <c r="J245" s="16"/>
      <c r="K245" s="13"/>
      <c r="L245" s="15"/>
      <c r="M245" s="14"/>
      <c r="N245" s="15"/>
      <c r="O245" s="13"/>
      <c r="P245" s="13"/>
      <c r="Q245" s="13"/>
      <c r="R245" s="16">
        <f>+F245+H245+J245+K245+M245-O245+P245+Q245</f>
        <v>16</v>
      </c>
    </row>
    <row r="246" spans="1:18" ht="12">
      <c r="A246" s="13">
        <v>4</v>
      </c>
      <c r="B246" s="12" t="s">
        <v>138</v>
      </c>
      <c r="C246" s="23" t="s">
        <v>29</v>
      </c>
      <c r="D246" s="25">
        <v>749</v>
      </c>
      <c r="E246" s="36">
        <v>39832</v>
      </c>
      <c r="F246" s="13">
        <v>12</v>
      </c>
      <c r="G246" s="15" t="s">
        <v>177</v>
      </c>
      <c r="H246" s="14"/>
      <c r="I246" s="15"/>
      <c r="J246" s="16"/>
      <c r="K246" s="13"/>
      <c r="L246" s="15"/>
      <c r="M246" s="14"/>
      <c r="N246" s="15"/>
      <c r="O246" s="13"/>
      <c r="P246" s="13"/>
      <c r="Q246" s="13"/>
      <c r="R246" s="16">
        <f>+F246+H246+J246+K246+M246-O246+P246+Q246</f>
        <v>12</v>
      </c>
    </row>
    <row r="247" spans="1:18" ht="12.75">
      <c r="A247" s="55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7"/>
    </row>
  </sheetData>
  <sheetProtection/>
  <mergeCells count="63">
    <mergeCell ref="A203:R203"/>
    <mergeCell ref="M204:N204"/>
    <mergeCell ref="A191:R191"/>
    <mergeCell ref="K229:L229"/>
    <mergeCell ref="M229:N229"/>
    <mergeCell ref="A214:R214"/>
    <mergeCell ref="A240:R240"/>
    <mergeCell ref="A183:R183"/>
    <mergeCell ref="A202:R202"/>
    <mergeCell ref="A192:R192"/>
    <mergeCell ref="F193:G193"/>
    <mergeCell ref="M193:N193"/>
    <mergeCell ref="H193:I193"/>
    <mergeCell ref="K193:L193"/>
    <mergeCell ref="F229:G229"/>
    <mergeCell ref="M216:N216"/>
    <mergeCell ref="M58:N58"/>
    <mergeCell ref="M152:N152"/>
    <mergeCell ref="A104:R104"/>
    <mergeCell ref="A105:R105"/>
    <mergeCell ref="F106:G106"/>
    <mergeCell ref="K106:L106"/>
    <mergeCell ref="A56:R56"/>
    <mergeCell ref="A57:R57"/>
    <mergeCell ref="F58:G58"/>
    <mergeCell ref="A150:R150"/>
    <mergeCell ref="K185:L185"/>
    <mergeCell ref="M185:N185"/>
    <mergeCell ref="H58:I58"/>
    <mergeCell ref="K58:L58"/>
    <mergeCell ref="H152:I152"/>
    <mergeCell ref="K152:L152"/>
    <mergeCell ref="H229:I229"/>
    <mergeCell ref="K216:L216"/>
    <mergeCell ref="H216:I216"/>
    <mergeCell ref="H204:I204"/>
    <mergeCell ref="K204:L204"/>
    <mergeCell ref="F204:G204"/>
    <mergeCell ref="A228:R228"/>
    <mergeCell ref="A227:R227"/>
    <mergeCell ref="A215:R215"/>
    <mergeCell ref="F216:G216"/>
    <mergeCell ref="A1:R1"/>
    <mergeCell ref="A2:R2"/>
    <mergeCell ref="A3:R3"/>
    <mergeCell ref="A4:R4"/>
    <mergeCell ref="F5:G5"/>
    <mergeCell ref="H5:I5"/>
    <mergeCell ref="K5:L5"/>
    <mergeCell ref="M5:N5"/>
    <mergeCell ref="M106:N106"/>
    <mergeCell ref="H106:I106"/>
    <mergeCell ref="A184:R184"/>
    <mergeCell ref="F185:G185"/>
    <mergeCell ref="H185:I185"/>
    <mergeCell ref="A151:R151"/>
    <mergeCell ref="F152:G152"/>
    <mergeCell ref="A247:R247"/>
    <mergeCell ref="A241:R241"/>
    <mergeCell ref="F242:G242"/>
    <mergeCell ref="H242:I242"/>
    <mergeCell ref="K242:L242"/>
    <mergeCell ref="M242:N242"/>
  </mergeCells>
  <printOptions gridLines="1"/>
  <pageMargins left="0.3937007874015748" right="0.3937007874015748" top="0.54" bottom="0.65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1"/>
  <sheetViews>
    <sheetView zoomScalePageLayoutView="0" workbookViewId="0" topLeftCell="A103">
      <selection activeCell="H157" sqref="H157"/>
    </sheetView>
  </sheetViews>
  <sheetFormatPr defaultColWidth="9.140625" defaultRowHeight="12.75"/>
  <cols>
    <col min="1" max="1" width="3.7109375" style="1" customWidth="1"/>
    <col min="2" max="2" width="32.421875" style="1" customWidth="1"/>
    <col min="3" max="3" width="5.00390625" style="10" customWidth="1"/>
    <col min="4" max="4" width="5.7109375" style="10" customWidth="1"/>
    <col min="5" max="12" width="5.28125" style="1" customWidth="1"/>
    <col min="13" max="13" width="2.140625" style="1" customWidth="1"/>
    <col min="14" max="16384" width="9.140625" style="1" customWidth="1"/>
  </cols>
  <sheetData>
    <row r="1" spans="1:13" ht="34.5" customHeight="1">
      <c r="A1" s="71" t="s">
        <v>148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  <c r="M1" s="3"/>
    </row>
    <row r="2" spans="1:12" ht="12.7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2" ht="18">
      <c r="A3" s="58" t="s">
        <v>21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1:12" ht="12.75" customHeight="1">
      <c r="A4" s="5"/>
      <c r="B4" s="6" t="s">
        <v>15</v>
      </c>
      <c r="C4" s="7" t="s">
        <v>58</v>
      </c>
      <c r="D4" s="7" t="s">
        <v>0</v>
      </c>
      <c r="E4" s="8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 t="s">
        <v>12</v>
      </c>
      <c r="L4" s="9" t="s">
        <v>13</v>
      </c>
    </row>
    <row r="5" spans="1:12" ht="12.75">
      <c r="A5" s="19">
        <v>1</v>
      </c>
      <c r="B5" s="38" t="s">
        <v>29</v>
      </c>
      <c r="C5" s="39">
        <v>749</v>
      </c>
      <c r="D5" s="19" t="s">
        <v>10</v>
      </c>
      <c r="E5" s="17">
        <f>SUMIF(atleti!$D$6:$D$55,$C5,atleti!F$6:F$55)</f>
        <v>73</v>
      </c>
      <c r="F5" s="19">
        <f>SUMIF(atleti!$D$6:$D$55,$C5,atleti!H$6:H$55)</f>
        <v>0</v>
      </c>
      <c r="G5" s="19">
        <f>SUMIF(atleti!$D$6:$D$55,$C5,atleti!J$6:J$55)</f>
        <v>0</v>
      </c>
      <c r="H5" s="19">
        <f>SUMIF(atleti!$D$6:$D$55,$C5,atleti!K$6:K$55)</f>
        <v>0</v>
      </c>
      <c r="I5" s="19">
        <f>SUMIF(atleti!$D$6:$D$55,$C5,atleti!M$6:M$55)</f>
        <v>0</v>
      </c>
      <c r="J5" s="19">
        <f>SUMIF(atleti!$D$6:$D$55,$C5,atleti!P$6:P$55)</f>
        <v>0</v>
      </c>
      <c r="K5" s="19">
        <f>SUMIF(atleti!$D$6:$D$55,$C5,atleti!Q$6:Q$55)</f>
        <v>3</v>
      </c>
      <c r="L5" s="18">
        <f aca="true" t="shared" si="0" ref="L5:L22">+E5+F5+G5+H5+I5+J5+K5</f>
        <v>76</v>
      </c>
    </row>
    <row r="6" spans="1:12" ht="12.75">
      <c r="A6" s="19">
        <v>2</v>
      </c>
      <c r="B6" s="38" t="s">
        <v>74</v>
      </c>
      <c r="C6" s="39">
        <v>437</v>
      </c>
      <c r="D6" s="19" t="s">
        <v>8</v>
      </c>
      <c r="E6" s="17">
        <f>SUMIF(atleti!$D$6:$D$55,$C6,atleti!F$6:F$55)</f>
        <v>40</v>
      </c>
      <c r="F6" s="19">
        <f>SUMIF(atleti!$D$6:$D$55,$C6,atleti!H$6:H$55)</f>
        <v>0</v>
      </c>
      <c r="G6" s="19">
        <f>SUMIF(atleti!$D$6:$D$55,$C6,atleti!J$6:J$55)</f>
        <v>0</v>
      </c>
      <c r="H6" s="19">
        <f>SUMIF(atleti!$D$6:$D$55,$C6,atleti!K$6:K$55)</f>
        <v>0</v>
      </c>
      <c r="I6" s="19">
        <f>SUMIF(atleti!$D$6:$D$55,$C6,atleti!M$6:M$55)</f>
        <v>0</v>
      </c>
      <c r="J6" s="19">
        <f>SUMIF(atleti!$D$6:$D$55,$C6,atleti!P$6:P$55)</f>
        <v>0</v>
      </c>
      <c r="K6" s="19">
        <f>SUMIF(atleti!$D$6:$D$55,$C6,atleti!Q$6:Q$55)</f>
        <v>6</v>
      </c>
      <c r="L6" s="18">
        <f t="shared" si="0"/>
        <v>46</v>
      </c>
    </row>
    <row r="7" spans="1:12" ht="12.75">
      <c r="A7" s="19">
        <v>3</v>
      </c>
      <c r="B7" s="38" t="s">
        <v>30</v>
      </c>
      <c r="C7" s="39">
        <v>550</v>
      </c>
      <c r="D7" s="19" t="s">
        <v>9</v>
      </c>
      <c r="E7" s="17">
        <f>SUMIF(atleti!$D$6:$D$55,$C7,atleti!F$6:F$55)</f>
        <v>32</v>
      </c>
      <c r="F7" s="19">
        <f>SUMIF(atleti!$D$6:$D$55,$C7,atleti!H$6:H$55)</f>
        <v>0</v>
      </c>
      <c r="G7" s="19">
        <f>SUMIF(atleti!$D$6:$D$55,$C7,atleti!J$6:J$55)</f>
        <v>0</v>
      </c>
      <c r="H7" s="19">
        <f>SUMIF(atleti!$D$6:$D$55,$C7,atleti!K$6:K$55)</f>
        <v>0</v>
      </c>
      <c r="I7" s="19">
        <f>SUMIF(atleti!$D$6:$D$55,$C7,atleti!M$6:M$55)</f>
        <v>0</v>
      </c>
      <c r="J7" s="19">
        <f>SUMIF(atleti!$D$6:$D$55,$C7,atleti!P$6:P$55)</f>
        <v>0</v>
      </c>
      <c r="K7" s="19">
        <f>SUMIF(atleti!$D$6:$D$55,$C7,atleti!Q$6:Q$55)</f>
        <v>3</v>
      </c>
      <c r="L7" s="18">
        <f t="shared" si="0"/>
        <v>35</v>
      </c>
    </row>
    <row r="8" spans="1:12" ht="12.75">
      <c r="A8" s="19">
        <v>4</v>
      </c>
      <c r="B8" s="40" t="s">
        <v>44</v>
      </c>
      <c r="C8" s="19">
        <v>3193</v>
      </c>
      <c r="D8" s="19" t="s">
        <v>9</v>
      </c>
      <c r="E8" s="17">
        <f>SUMIF(atleti!$D$6:$D$55,$C8,atleti!F$6:F$55)</f>
        <v>25</v>
      </c>
      <c r="F8" s="19">
        <f>SUMIF(atleti!$D$6:$D$55,$C8,atleti!H$6:H$55)</f>
        <v>0</v>
      </c>
      <c r="G8" s="19">
        <f>SUMIF(atleti!$D$6:$D$55,$C8,atleti!J$6:J$55)</f>
        <v>0</v>
      </c>
      <c r="H8" s="19">
        <f>SUMIF(atleti!$D$6:$D$55,$C8,atleti!K$6:K$55)</f>
        <v>0</v>
      </c>
      <c r="I8" s="19">
        <f>SUMIF(atleti!$D$6:$D$55,$C8,atleti!M$6:M$55)</f>
        <v>0</v>
      </c>
      <c r="J8" s="19">
        <f>SUMIF(atleti!$D$6:$D$55,$C8,atleti!P$6:P$55)</f>
        <v>0</v>
      </c>
      <c r="K8" s="19">
        <f>SUMIF(atleti!$D$6:$D$55,$C8,atleti!Q$6:Q$55)</f>
        <v>0</v>
      </c>
      <c r="L8" s="18">
        <f t="shared" si="0"/>
        <v>25</v>
      </c>
    </row>
    <row r="9" spans="1:12" ht="12.75">
      <c r="A9" s="19">
        <v>5</v>
      </c>
      <c r="B9" s="38" t="s">
        <v>97</v>
      </c>
      <c r="C9" s="39">
        <v>1402</v>
      </c>
      <c r="D9" s="19" t="s">
        <v>48</v>
      </c>
      <c r="E9" s="17">
        <f>SUMIF(atleti!$D$6:$D$55,$C9,atleti!F$6:F$55)</f>
        <v>22</v>
      </c>
      <c r="F9" s="19">
        <f>SUMIF(atleti!$D$6:$D$55,$C9,atleti!H$6:H$55)</f>
        <v>0</v>
      </c>
      <c r="G9" s="19">
        <f>SUMIF(atleti!$D$6:$D$55,$C9,atleti!J$6:J$55)</f>
        <v>0</v>
      </c>
      <c r="H9" s="19">
        <f>SUMIF(atleti!$D$6:$D$55,$C9,atleti!K$6:K$55)</f>
        <v>0</v>
      </c>
      <c r="I9" s="19">
        <f>SUMIF(atleti!$D$6:$D$55,$C9,atleti!M$6:M$55)</f>
        <v>0</v>
      </c>
      <c r="J9" s="19">
        <f>SUMIF(atleti!$D$6:$D$55,$C9,atleti!P$6:P$55)</f>
        <v>0</v>
      </c>
      <c r="K9" s="19">
        <f>SUMIF(atleti!$D$6:$D$55,$C9,atleti!Q$6:Q$55)</f>
        <v>0</v>
      </c>
      <c r="L9" s="18">
        <f t="shared" si="0"/>
        <v>22</v>
      </c>
    </row>
    <row r="10" spans="1:12" ht="12.75">
      <c r="A10" s="19">
        <v>6</v>
      </c>
      <c r="B10" s="38" t="s">
        <v>128</v>
      </c>
      <c r="C10" s="39">
        <v>2104</v>
      </c>
      <c r="D10" s="19" t="s">
        <v>8</v>
      </c>
      <c r="E10" s="17">
        <f>SUMIF(atleti!$D$6:$D$55,$C10,atleti!F$6:F$55)</f>
        <v>20</v>
      </c>
      <c r="F10" s="19">
        <f>SUMIF(atleti!$D$6:$D$55,$C10,atleti!H$6:H$55)</f>
        <v>0</v>
      </c>
      <c r="G10" s="19">
        <f>SUMIF(atleti!$D$6:$D$55,$C10,atleti!J$6:J$55)</f>
        <v>0</v>
      </c>
      <c r="H10" s="19">
        <f>SUMIF(atleti!$D$6:$D$55,$C10,atleti!K$6:K$55)</f>
        <v>0</v>
      </c>
      <c r="I10" s="19">
        <f>SUMIF(atleti!$D$6:$D$55,$C10,atleti!M$6:M$55)</f>
        <v>0</v>
      </c>
      <c r="J10" s="19">
        <f>SUMIF(atleti!$D$6:$D$55,$C10,atleti!P$6:P$55)</f>
        <v>0</v>
      </c>
      <c r="K10" s="19">
        <f>SUMIF(atleti!$D$6:$D$55,$C10,atleti!Q$6:Q$55)</f>
        <v>0</v>
      </c>
      <c r="L10" s="18">
        <f t="shared" si="0"/>
        <v>20</v>
      </c>
    </row>
    <row r="11" spans="1:12" ht="12.75">
      <c r="A11" s="19">
        <v>7</v>
      </c>
      <c r="B11" s="40" t="s">
        <v>46</v>
      </c>
      <c r="C11" s="19">
        <v>3088</v>
      </c>
      <c r="D11" s="19" t="s">
        <v>7</v>
      </c>
      <c r="E11" s="17">
        <f>SUMIF(atleti!$D$6:$D$55,$C11,atleti!F$6:F$55)</f>
        <v>20</v>
      </c>
      <c r="F11" s="19">
        <f>SUMIF(atleti!$D$6:$D$55,$C11,atleti!H$6:H$55)</f>
        <v>0</v>
      </c>
      <c r="G11" s="19">
        <f>SUMIF(atleti!$D$6:$D$55,$C11,atleti!J$6:J$55)</f>
        <v>0</v>
      </c>
      <c r="H11" s="19">
        <f>SUMIF(atleti!$D$6:$D$55,$C11,atleti!K$6:K$55)</f>
        <v>0</v>
      </c>
      <c r="I11" s="19">
        <f>SUMIF(atleti!$D$6:$D$55,$C11,atleti!M$6:M$55)</f>
        <v>0</v>
      </c>
      <c r="J11" s="19">
        <f>SUMIF(atleti!$D$6:$D$55,$C11,atleti!P$6:P$55)</f>
        <v>0</v>
      </c>
      <c r="K11" s="19">
        <f>SUMIF(atleti!$D$6:$D$55,$C11,atleti!Q$6:Q$55)</f>
        <v>0</v>
      </c>
      <c r="L11" s="18">
        <f t="shared" si="0"/>
        <v>20</v>
      </c>
    </row>
    <row r="12" spans="1:12" ht="12.75">
      <c r="A12" s="19">
        <v>8</v>
      </c>
      <c r="B12" s="38" t="s">
        <v>38</v>
      </c>
      <c r="C12" s="39">
        <v>3051</v>
      </c>
      <c r="D12" s="19" t="s">
        <v>8</v>
      </c>
      <c r="E12" s="17">
        <f>SUMIF(atleti!$D$6:$D$55,$C12,atleti!F$6:F$55)</f>
        <v>16</v>
      </c>
      <c r="F12" s="19">
        <f>SUMIF(atleti!$D$6:$D$55,$C12,atleti!H$6:H$55)</f>
        <v>0</v>
      </c>
      <c r="G12" s="19">
        <f>SUMIF(atleti!$D$6:$D$55,$C12,atleti!J$6:J$55)</f>
        <v>0</v>
      </c>
      <c r="H12" s="19">
        <f>SUMIF(atleti!$D$6:$D$55,$C12,atleti!K$6:K$55)</f>
        <v>0</v>
      </c>
      <c r="I12" s="19">
        <f>SUMIF(atleti!$D$6:$D$55,$C12,atleti!M$6:M$55)</f>
        <v>0</v>
      </c>
      <c r="J12" s="19">
        <f>SUMIF(atleti!$D$6:$D$55,$C12,atleti!P$6:P$55)</f>
        <v>0</v>
      </c>
      <c r="K12" s="19">
        <f>SUMIF(atleti!$D$6:$D$55,$C12,atleti!Q$6:Q$55)</f>
        <v>3</v>
      </c>
      <c r="L12" s="18">
        <f t="shared" si="0"/>
        <v>19</v>
      </c>
    </row>
    <row r="13" spans="1:12" ht="12.75">
      <c r="A13" s="19">
        <v>9</v>
      </c>
      <c r="B13" s="38" t="s">
        <v>36</v>
      </c>
      <c r="C13" s="39">
        <v>955</v>
      </c>
      <c r="D13" s="19" t="s">
        <v>8</v>
      </c>
      <c r="E13" s="17">
        <f>SUMIF(atleti!$D$6:$D$55,$C13,atleti!F$6:F$55)</f>
        <v>11</v>
      </c>
      <c r="F13" s="19">
        <f>SUMIF(atleti!$D$6:$D$55,$C13,atleti!H$6:H$55)</f>
        <v>0</v>
      </c>
      <c r="G13" s="19">
        <f>SUMIF(atleti!$D$6:$D$55,$C13,atleti!J$6:J$55)</f>
        <v>0</v>
      </c>
      <c r="H13" s="19">
        <f>SUMIF(atleti!$D$6:$D$55,$C13,atleti!K$6:K$55)</f>
        <v>0</v>
      </c>
      <c r="I13" s="19">
        <f>SUMIF(atleti!$D$6:$D$55,$C13,atleti!M$6:M$55)</f>
        <v>0</v>
      </c>
      <c r="J13" s="19">
        <f>SUMIF(atleti!$D$6:$D$55,$C13,atleti!P$6:P$55)</f>
        <v>0</v>
      </c>
      <c r="K13" s="19">
        <f>SUMIF(atleti!$D$6:$D$55,$C13,atleti!Q$6:Q$55)</f>
        <v>0</v>
      </c>
      <c r="L13" s="18">
        <f t="shared" si="0"/>
        <v>11</v>
      </c>
    </row>
    <row r="14" spans="1:12" ht="12.75">
      <c r="A14" s="19">
        <v>10</v>
      </c>
      <c r="B14" s="40" t="s">
        <v>195</v>
      </c>
      <c r="C14" s="19">
        <v>2379</v>
      </c>
      <c r="D14" s="19" t="s">
        <v>45</v>
      </c>
      <c r="E14" s="17">
        <f>SUMIF(atleti!$D$6:$D$55,$C14,atleti!F$6:F$55)</f>
        <v>10</v>
      </c>
      <c r="F14" s="19">
        <f>SUMIF(atleti!$D$6:$D$55,$C14,atleti!H$6:H$55)</f>
        <v>0</v>
      </c>
      <c r="G14" s="19">
        <f>SUMIF(atleti!$D$6:$D$55,$C14,atleti!J$6:J$55)</f>
        <v>0</v>
      </c>
      <c r="H14" s="19">
        <f>SUMIF(atleti!$D$6:$D$55,$C14,atleti!K$6:K$55)</f>
        <v>0</v>
      </c>
      <c r="I14" s="19">
        <f>SUMIF(atleti!$D$6:$D$55,$C14,atleti!M$6:M$55)</f>
        <v>0</v>
      </c>
      <c r="J14" s="19">
        <f>SUMIF(atleti!$D$6:$D$55,$C14,atleti!P$6:P$55)</f>
        <v>0</v>
      </c>
      <c r="K14" s="19">
        <f>SUMIF(atleti!$D$6:$D$55,$C14,atleti!Q$6:Q$55)</f>
        <v>0</v>
      </c>
      <c r="L14" s="18">
        <f t="shared" si="0"/>
        <v>10</v>
      </c>
    </row>
    <row r="15" spans="1:12" ht="12.75">
      <c r="A15" s="19">
        <v>11</v>
      </c>
      <c r="B15" s="42" t="s">
        <v>151</v>
      </c>
      <c r="C15" s="39">
        <v>815</v>
      </c>
      <c r="D15" s="19" t="s">
        <v>39</v>
      </c>
      <c r="E15" s="17">
        <f>SUMIF(atleti!$D$6:$D$55,$C15,atleti!F$6:F$55)</f>
        <v>8</v>
      </c>
      <c r="F15" s="19">
        <f>SUMIF(atleti!$D$6:$D$55,$C15,atleti!H$6:H$55)</f>
        <v>0</v>
      </c>
      <c r="G15" s="19">
        <f>SUMIF(atleti!$D$6:$D$55,$C15,atleti!J$6:J$55)</f>
        <v>0</v>
      </c>
      <c r="H15" s="19">
        <f>SUMIF(atleti!$D$6:$D$55,$C15,atleti!K$6:K$55)</f>
        <v>0</v>
      </c>
      <c r="I15" s="19">
        <f>SUMIF(atleti!$D$6:$D$55,$C15,atleti!M$6:M$55)</f>
        <v>0</v>
      </c>
      <c r="J15" s="19">
        <f>SUMIF(atleti!$D$6:$D$55,$C15,atleti!P$6:P$55)</f>
        <v>0</v>
      </c>
      <c r="K15" s="19">
        <f>SUMIF(atleti!$D$6:$D$55,$C15,atleti!Q$6:Q$55)</f>
        <v>0</v>
      </c>
      <c r="L15" s="18">
        <f t="shared" si="0"/>
        <v>8</v>
      </c>
    </row>
    <row r="16" spans="1:12" ht="12.75">
      <c r="A16" s="19">
        <v>12</v>
      </c>
      <c r="B16" s="38" t="s">
        <v>33</v>
      </c>
      <c r="C16" s="39">
        <v>665</v>
      </c>
      <c r="D16" s="19" t="s">
        <v>9</v>
      </c>
      <c r="E16" s="17">
        <f>SUMIF(atleti!$D$6:$D$55,$C16,atleti!F$6:F$55)</f>
        <v>7</v>
      </c>
      <c r="F16" s="19">
        <f>SUMIF(atleti!$D$6:$D$55,$C16,atleti!H$6:H$55)</f>
        <v>0</v>
      </c>
      <c r="G16" s="19">
        <f>SUMIF(atleti!$D$6:$D$55,$C16,atleti!J$6:J$55)</f>
        <v>0</v>
      </c>
      <c r="H16" s="19">
        <f>SUMIF(atleti!$D$6:$D$55,$C16,atleti!K$6:K$55)</f>
        <v>0</v>
      </c>
      <c r="I16" s="19">
        <f>SUMIF(atleti!$D$6:$D$55,$C16,atleti!M$6:M$55)</f>
        <v>0</v>
      </c>
      <c r="J16" s="19">
        <f>SUMIF(atleti!$D$6:$D$55,$C16,atleti!P$6:P$55)</f>
        <v>0</v>
      </c>
      <c r="K16" s="19">
        <f>SUMIF(atleti!$D$6:$D$55,$C16,atleti!Q$6:Q$55)</f>
        <v>0</v>
      </c>
      <c r="L16" s="18">
        <f t="shared" si="0"/>
        <v>7</v>
      </c>
    </row>
    <row r="17" spans="1:12" ht="12.75">
      <c r="A17" s="19">
        <v>13</v>
      </c>
      <c r="B17" s="38" t="s">
        <v>113</v>
      </c>
      <c r="C17" s="39">
        <v>328</v>
      </c>
      <c r="D17" s="19" t="s">
        <v>8</v>
      </c>
      <c r="E17" s="17">
        <f>SUMIF(atleti!$D$6:$D$55,$C17,atleti!F$6:F$55)</f>
        <v>7</v>
      </c>
      <c r="F17" s="19">
        <f>SUMIF(atleti!$D$6:$D$55,$C17,atleti!H$6:H$55)</f>
        <v>0</v>
      </c>
      <c r="G17" s="19">
        <f>SUMIF(atleti!$D$6:$D$55,$C17,atleti!J$6:J$55)</f>
        <v>0</v>
      </c>
      <c r="H17" s="19">
        <f>SUMIF(atleti!$D$6:$D$55,$C17,atleti!K$6:K$55)</f>
        <v>0</v>
      </c>
      <c r="I17" s="19">
        <f>SUMIF(atleti!$D$6:$D$55,$C17,atleti!M$6:M$55)</f>
        <v>0</v>
      </c>
      <c r="J17" s="19">
        <f>SUMIF(atleti!$D$6:$D$55,$C17,atleti!P$6:P$55)</f>
        <v>0</v>
      </c>
      <c r="K17" s="19">
        <f>SUMIF(atleti!$D$6:$D$55,$C17,atleti!Q$6:Q$55)</f>
        <v>0</v>
      </c>
      <c r="L17" s="18">
        <f t="shared" si="0"/>
        <v>7</v>
      </c>
    </row>
    <row r="18" spans="1:12" ht="12.75">
      <c r="A18" s="19">
        <v>14</v>
      </c>
      <c r="B18" s="38" t="s">
        <v>103</v>
      </c>
      <c r="C18" s="39">
        <v>2938</v>
      </c>
      <c r="D18" s="19" t="s">
        <v>81</v>
      </c>
      <c r="E18" s="17">
        <f>SUMIF(atleti!$D$6:$D$55,$C18,atleti!F$6:F$55)</f>
        <v>6</v>
      </c>
      <c r="F18" s="19">
        <f>SUMIF(atleti!$D$6:$D$55,$C18,atleti!H$6:H$55)</f>
        <v>0</v>
      </c>
      <c r="G18" s="19">
        <f>SUMIF(atleti!$D$6:$D$55,$C18,atleti!J$6:J$55)</f>
        <v>0</v>
      </c>
      <c r="H18" s="19">
        <f>SUMIF(atleti!$D$6:$D$55,$C18,atleti!K$6:K$55)</f>
        <v>0</v>
      </c>
      <c r="I18" s="19">
        <f>SUMIF(atleti!$D$6:$D$55,$C18,atleti!M$6:M$55)</f>
        <v>0</v>
      </c>
      <c r="J18" s="19">
        <f>SUMIF(atleti!$D$6:$D$55,$C18,atleti!P$6:P$55)</f>
        <v>0</v>
      </c>
      <c r="K18" s="19">
        <f>SUMIF(atleti!$D$6:$D$55,$C18,atleti!Q$6:Q$55)</f>
        <v>0</v>
      </c>
      <c r="L18" s="18">
        <f t="shared" si="0"/>
        <v>6</v>
      </c>
    </row>
    <row r="19" spans="1:12" ht="12.75">
      <c r="A19" s="19">
        <v>15</v>
      </c>
      <c r="B19" s="38" t="s">
        <v>32</v>
      </c>
      <c r="C19" s="39">
        <v>376</v>
      </c>
      <c r="D19" s="19" t="s">
        <v>7</v>
      </c>
      <c r="E19" s="17">
        <f>SUMIF(atleti!$D$6:$D$55,$C19,atleti!F$6:F$55)</f>
        <v>6</v>
      </c>
      <c r="F19" s="19">
        <f>SUMIF(atleti!$D$6:$D$55,$C19,atleti!H$6:H$55)</f>
        <v>0</v>
      </c>
      <c r="G19" s="19">
        <f>SUMIF(atleti!$D$6:$D$55,$C19,atleti!J$6:J$55)</f>
        <v>0</v>
      </c>
      <c r="H19" s="19">
        <f>SUMIF(atleti!$D$6:$D$55,$C19,atleti!K$6:K$55)</f>
        <v>0</v>
      </c>
      <c r="I19" s="19">
        <f>SUMIF(atleti!$D$6:$D$55,$C19,atleti!M$6:M$55)</f>
        <v>0</v>
      </c>
      <c r="J19" s="19">
        <f>SUMIF(atleti!$D$6:$D$55,$C19,atleti!P$6:P$55)</f>
        <v>0</v>
      </c>
      <c r="K19" s="19">
        <f>SUMIF(atleti!$D$6:$D$55,$C19,atleti!Q$6:Q$55)</f>
        <v>0</v>
      </c>
      <c r="L19" s="18">
        <f t="shared" si="0"/>
        <v>6</v>
      </c>
    </row>
    <row r="20" spans="1:12" ht="12.75">
      <c r="A20" s="19">
        <v>16</v>
      </c>
      <c r="B20" s="40" t="s">
        <v>122</v>
      </c>
      <c r="C20" s="19">
        <v>2695</v>
      </c>
      <c r="D20" s="19" t="s">
        <v>10</v>
      </c>
      <c r="E20" s="17">
        <f>SUMIF(atleti!$D$6:$D$55,$C20,atleti!F$6:F$55)</f>
        <v>4</v>
      </c>
      <c r="F20" s="19">
        <f>SUMIF(atleti!$D$6:$D$55,$C20,atleti!H$6:H$55)</f>
        <v>0</v>
      </c>
      <c r="G20" s="19">
        <f>SUMIF(atleti!$D$6:$D$55,$C20,atleti!J$6:J$55)</f>
        <v>0</v>
      </c>
      <c r="H20" s="19">
        <f>SUMIF(atleti!$D$6:$D$55,$C20,atleti!K$6:K$55)</f>
        <v>0</v>
      </c>
      <c r="I20" s="19">
        <f>SUMIF(atleti!$D$6:$D$55,$C20,atleti!M$6:M$55)</f>
        <v>0</v>
      </c>
      <c r="J20" s="19">
        <f>SUMIF(atleti!$D$6:$D$55,$C20,atleti!P$6:P$55)</f>
        <v>0</v>
      </c>
      <c r="K20" s="19">
        <f>SUMIF(atleti!$D$6:$D$55,$C20,atleti!Q$6:Q$55)</f>
        <v>0</v>
      </c>
      <c r="L20" s="18">
        <f t="shared" si="0"/>
        <v>4</v>
      </c>
    </row>
    <row r="21" spans="1:12" ht="12.75">
      <c r="A21" s="19">
        <v>17</v>
      </c>
      <c r="B21" s="40" t="s">
        <v>117</v>
      </c>
      <c r="C21" s="19">
        <v>3054</v>
      </c>
      <c r="D21" s="19" t="s">
        <v>8</v>
      </c>
      <c r="E21" s="17">
        <f>SUMIF(atleti!$D$6:$D$55,$C21,atleti!F$6:F$55)</f>
        <v>3</v>
      </c>
      <c r="F21" s="19">
        <f>SUMIF(atleti!$D$6:$D$55,$C21,atleti!H$6:H$55)</f>
        <v>0</v>
      </c>
      <c r="G21" s="19">
        <f>SUMIF(atleti!$D$6:$D$55,$C21,atleti!J$6:J$55)</f>
        <v>0</v>
      </c>
      <c r="H21" s="19">
        <f>SUMIF(atleti!$D$6:$D$55,$C21,atleti!K$6:K$55)</f>
        <v>0</v>
      </c>
      <c r="I21" s="19">
        <f>SUMIF(atleti!$D$6:$D$55,$C21,atleti!M$6:M$55)</f>
        <v>0</v>
      </c>
      <c r="J21" s="19">
        <f>SUMIF(atleti!$D$6:$D$55,$C21,atleti!P$6:P$55)</f>
        <v>0</v>
      </c>
      <c r="K21" s="19">
        <f>SUMIF(atleti!$D$6:$D$55,$C21,atleti!Q$6:Q$55)</f>
        <v>0</v>
      </c>
      <c r="L21" s="18">
        <f t="shared" si="0"/>
        <v>3</v>
      </c>
    </row>
    <row r="22" spans="1:12" ht="12.75">
      <c r="A22" s="19">
        <v>18</v>
      </c>
      <c r="B22" s="40" t="s">
        <v>185</v>
      </c>
      <c r="C22" s="19">
        <v>634</v>
      </c>
      <c r="D22" s="19" t="s">
        <v>47</v>
      </c>
      <c r="E22" s="17">
        <f>SUMIF(atleti!$D$6:$D$55,$C22,atleti!F$6:F$55)</f>
        <v>1</v>
      </c>
      <c r="F22" s="19">
        <f>SUMIF(atleti!$D$6:$D$55,$C22,atleti!H$6:H$55)</f>
        <v>0</v>
      </c>
      <c r="G22" s="19">
        <f>SUMIF(atleti!$D$6:$D$55,$C22,atleti!J$6:J$55)</f>
        <v>0</v>
      </c>
      <c r="H22" s="19">
        <f>SUMIF(atleti!$D$6:$D$55,$C22,atleti!K$6:K$55)</f>
        <v>0</v>
      </c>
      <c r="I22" s="19">
        <f>SUMIF(atleti!$D$6:$D$55,$C22,atleti!M$6:M$55)</f>
        <v>0</v>
      </c>
      <c r="J22" s="19">
        <f>SUMIF(atleti!$D$6:$D$55,$C22,atleti!P$6:P$55)</f>
        <v>0</v>
      </c>
      <c r="K22" s="19">
        <f>SUMIF(atleti!$D$6:$D$55,$C22,atleti!Q$6:Q$55)</f>
        <v>0</v>
      </c>
      <c r="L22" s="18">
        <f t="shared" si="0"/>
        <v>1</v>
      </c>
    </row>
    <row r="23" spans="1:12" ht="12.75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7"/>
    </row>
    <row r="24" spans="1:12" ht="18">
      <c r="A24" s="58" t="s">
        <v>22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60"/>
    </row>
    <row r="25" spans="1:12" ht="12.75" customHeight="1">
      <c r="A25" s="5"/>
      <c r="B25" s="6" t="s">
        <v>15</v>
      </c>
      <c r="C25" s="7" t="s">
        <v>58</v>
      </c>
      <c r="D25" s="7" t="s">
        <v>0</v>
      </c>
      <c r="E25" s="8">
        <v>1</v>
      </c>
      <c r="F25" s="7">
        <v>2</v>
      </c>
      <c r="G25" s="7">
        <v>3</v>
      </c>
      <c r="H25" s="7">
        <v>4</v>
      </c>
      <c r="I25" s="7">
        <v>5</v>
      </c>
      <c r="J25" s="7">
        <v>6</v>
      </c>
      <c r="K25" s="7" t="s">
        <v>12</v>
      </c>
      <c r="L25" s="9" t="s">
        <v>13</v>
      </c>
    </row>
    <row r="26" spans="1:12" ht="12.75">
      <c r="A26" s="19">
        <v>1</v>
      </c>
      <c r="B26" s="38" t="s">
        <v>29</v>
      </c>
      <c r="C26" s="39">
        <v>749</v>
      </c>
      <c r="D26" s="19" t="s">
        <v>10</v>
      </c>
      <c r="E26" s="17">
        <f>SUMIF(atleti!$D$59:$D$103,$C26,atleti!F$59:F$103)</f>
        <v>108</v>
      </c>
      <c r="F26" s="19">
        <f>SUMIF(atleti!$D$59:$D$103,$C26,atleti!H$59:H$103)</f>
        <v>0</v>
      </c>
      <c r="G26" s="19">
        <f>SUMIF(atleti!$D$59:$D$103,$C26,atleti!J$59:J$103)</f>
        <v>0</v>
      </c>
      <c r="H26" s="19">
        <f>SUMIF(atleti!$D$59:$D$103,$C26,atleti!K$59:K$103)</f>
        <v>0</v>
      </c>
      <c r="I26" s="19">
        <f>SUMIF(atleti!$D$59:$D$103,$C26,atleti!M$59:M$103)</f>
        <v>0</v>
      </c>
      <c r="J26" s="19">
        <f>SUMIF(atleti!$D$59:$D$103,$C26,atleti!P$59:P$103)</f>
        <v>0</v>
      </c>
      <c r="K26" s="19">
        <f>SUMIF(atleti!$D$59:$D$103,$C26,atleti!Q$59:Q$103)</f>
        <v>15</v>
      </c>
      <c r="L26" s="18">
        <f aca="true" t="shared" si="1" ref="L26:L40">+E26+F26+G26+H26+I26+J26+K26</f>
        <v>123</v>
      </c>
    </row>
    <row r="27" spans="1:12" ht="12.75">
      <c r="A27" s="19">
        <v>2</v>
      </c>
      <c r="B27" s="38" t="s">
        <v>30</v>
      </c>
      <c r="C27" s="43">
        <v>550</v>
      </c>
      <c r="D27" s="19" t="s">
        <v>9</v>
      </c>
      <c r="E27" s="17">
        <f>SUMIF(atleti!$D$59:$D$103,$C27,atleti!F$59:F$103)</f>
        <v>40</v>
      </c>
      <c r="F27" s="19">
        <f>SUMIF(atleti!$D$59:$D$103,$C27,atleti!H$59:H$103)</f>
        <v>0</v>
      </c>
      <c r="G27" s="19">
        <f>SUMIF(atleti!$D$59:$D$103,$C27,atleti!J$59:J$103)</f>
        <v>0</v>
      </c>
      <c r="H27" s="19">
        <f>SUMIF(atleti!$D$59:$D$103,$C27,atleti!K$59:K$103)</f>
        <v>0</v>
      </c>
      <c r="I27" s="19">
        <f>SUMIF(atleti!$D$59:$D$103,$C27,atleti!M$59:M$103)</f>
        <v>0</v>
      </c>
      <c r="J27" s="19">
        <f>SUMIF(atleti!$D$59:$D$103,$C27,atleti!P$59:P$103)</f>
        <v>0</v>
      </c>
      <c r="K27" s="19">
        <f>SUMIF(atleti!$D$59:$D$103,$C27,atleti!Q$59:Q$103)</f>
        <v>6</v>
      </c>
      <c r="L27" s="18">
        <f t="shared" si="1"/>
        <v>46</v>
      </c>
    </row>
    <row r="28" spans="1:12" ht="12.75">
      <c r="A28" s="19">
        <v>3</v>
      </c>
      <c r="B28" s="38" t="s">
        <v>74</v>
      </c>
      <c r="C28" s="39">
        <v>437</v>
      </c>
      <c r="D28" s="19" t="s">
        <v>8</v>
      </c>
      <c r="E28" s="17">
        <f>SUMIF(atleti!$D$59:$D$103,$C28,atleti!F$59:F$103)</f>
        <v>37</v>
      </c>
      <c r="F28" s="19">
        <f>SUMIF(atleti!$D$59:$D$103,$C28,atleti!H$59:H$103)</f>
        <v>0</v>
      </c>
      <c r="G28" s="19">
        <f>SUMIF(atleti!$D$59:$D$103,$C28,atleti!J$59:J$103)</f>
        <v>0</v>
      </c>
      <c r="H28" s="19">
        <f>SUMIF(atleti!$D$59:$D$103,$C28,atleti!K$59:K$103)</f>
        <v>0</v>
      </c>
      <c r="I28" s="19">
        <f>SUMIF(atleti!$D$59:$D$103,$C28,atleti!M$59:M$103)</f>
        <v>0</v>
      </c>
      <c r="J28" s="19">
        <f>SUMIF(atleti!$D$59:$D$103,$C28,atleti!P$59:P$103)</f>
        <v>0</v>
      </c>
      <c r="K28" s="19">
        <f>SUMIF(atleti!$D$59:$D$103,$C28,atleti!Q$59:Q$103)</f>
        <v>9</v>
      </c>
      <c r="L28" s="18">
        <f t="shared" si="1"/>
        <v>46</v>
      </c>
    </row>
    <row r="29" spans="1:12" ht="12.75">
      <c r="A29" s="19">
        <v>4</v>
      </c>
      <c r="B29" s="38" t="s">
        <v>36</v>
      </c>
      <c r="C29" s="39">
        <v>955</v>
      </c>
      <c r="D29" s="19" t="s">
        <v>8</v>
      </c>
      <c r="E29" s="17">
        <f>SUMIF(atleti!$D$59:$D$103,$C29,atleti!F$59:F$103)</f>
        <v>25</v>
      </c>
      <c r="F29" s="19">
        <f>SUMIF(atleti!$D$59:$D$103,$C29,atleti!H$59:H$103)</f>
        <v>0</v>
      </c>
      <c r="G29" s="19">
        <f>SUMIF(atleti!$D$59:$D$103,$C29,atleti!J$59:J$103)</f>
        <v>0</v>
      </c>
      <c r="H29" s="19">
        <f>SUMIF(atleti!$D$59:$D$103,$C29,atleti!K$59:K$103)</f>
        <v>0</v>
      </c>
      <c r="I29" s="19">
        <f>SUMIF(atleti!$D$59:$D$103,$C29,atleti!M$59:M$103)</f>
        <v>0</v>
      </c>
      <c r="J29" s="19">
        <f>SUMIF(atleti!$D$59:$D$103,$C29,atleti!P$59:P$103)</f>
        <v>0</v>
      </c>
      <c r="K29" s="19">
        <f>SUMIF(atleti!$D$59:$D$103,$C29,atleti!Q$59:Q$103)</f>
        <v>6</v>
      </c>
      <c r="L29" s="18">
        <f t="shared" si="1"/>
        <v>31</v>
      </c>
    </row>
    <row r="30" spans="1:12" ht="12.75">
      <c r="A30" s="19">
        <v>5</v>
      </c>
      <c r="B30" s="38" t="s">
        <v>97</v>
      </c>
      <c r="C30" s="39">
        <v>1402</v>
      </c>
      <c r="D30" s="19" t="s">
        <v>48</v>
      </c>
      <c r="E30" s="17">
        <f>SUMIF(atleti!$D$59:$D$103,$C30,atleti!F$59:F$103)</f>
        <v>18</v>
      </c>
      <c r="F30" s="19">
        <f>SUMIF(atleti!$D$59:$D$103,$C30,atleti!H$59:H$103)</f>
        <v>0</v>
      </c>
      <c r="G30" s="19">
        <f>SUMIF(atleti!$D$59:$D$103,$C30,atleti!J$59:J$103)</f>
        <v>0</v>
      </c>
      <c r="H30" s="19">
        <f>SUMIF(atleti!$D$59:$D$103,$C30,atleti!K$59:K$103)</f>
        <v>0</v>
      </c>
      <c r="I30" s="19">
        <f>SUMIF(atleti!$D$59:$D$103,$C30,atleti!M$59:M$103)</f>
        <v>0</v>
      </c>
      <c r="J30" s="19">
        <f>SUMIF(atleti!$D$59:$D$103,$C30,atleti!P$59:P$103)</f>
        <v>0</v>
      </c>
      <c r="K30" s="19">
        <f>SUMIF(atleti!$D$59:$D$103,$C30,atleti!Q$59:Q$103)</f>
        <v>0</v>
      </c>
      <c r="L30" s="18">
        <f t="shared" si="1"/>
        <v>18</v>
      </c>
    </row>
    <row r="31" spans="1:12" ht="12.75">
      <c r="A31" s="19">
        <v>6</v>
      </c>
      <c r="B31" s="44" t="s">
        <v>44</v>
      </c>
      <c r="C31" s="19">
        <v>3193</v>
      </c>
      <c r="D31" s="19" t="s">
        <v>9</v>
      </c>
      <c r="E31" s="17">
        <f>SUMIF(atleti!$D$59:$D$103,$C31,atleti!F$59:F$103)</f>
        <v>15</v>
      </c>
      <c r="F31" s="19">
        <f>SUMIF(atleti!$D$59:$D$103,$C31,atleti!H$59:H$103)</f>
        <v>0</v>
      </c>
      <c r="G31" s="19">
        <f>SUMIF(atleti!$D$59:$D$103,$C31,atleti!J$59:J$103)</f>
        <v>0</v>
      </c>
      <c r="H31" s="19">
        <f>SUMIF(atleti!$D$59:$D$103,$C31,atleti!K$59:K$103)</f>
        <v>0</v>
      </c>
      <c r="I31" s="19">
        <f>SUMIF(atleti!$D$59:$D$103,$C31,atleti!M$59:M$103)</f>
        <v>0</v>
      </c>
      <c r="J31" s="19">
        <f>SUMIF(atleti!$D$59:$D$103,$C31,atleti!P$59:P$103)</f>
        <v>0</v>
      </c>
      <c r="K31" s="19">
        <f>SUMIF(atleti!$D$59:$D$103,$C31,atleti!Q$59:Q$103)</f>
        <v>0</v>
      </c>
      <c r="L31" s="18">
        <f t="shared" si="1"/>
        <v>15</v>
      </c>
    </row>
    <row r="32" spans="1:12" ht="12.75">
      <c r="A32" s="19">
        <v>7</v>
      </c>
      <c r="B32" s="40" t="s">
        <v>185</v>
      </c>
      <c r="C32" s="19">
        <v>634</v>
      </c>
      <c r="D32" s="19" t="s">
        <v>47</v>
      </c>
      <c r="E32" s="17">
        <f>SUMIF(atleti!$D$59:$D$103,$C32,atleti!F$59:F$103)</f>
        <v>9</v>
      </c>
      <c r="F32" s="19">
        <f>SUMIF(atleti!$D$59:$D$103,$C32,atleti!H$59:H$103)</f>
        <v>0</v>
      </c>
      <c r="G32" s="19">
        <f>SUMIF(atleti!$D$59:$D$103,$C32,atleti!J$59:J$103)</f>
        <v>0</v>
      </c>
      <c r="H32" s="19">
        <f>SUMIF(atleti!$D$59:$D$103,$C32,atleti!K$59:K$103)</f>
        <v>0</v>
      </c>
      <c r="I32" s="19">
        <f>SUMIF(atleti!$D$59:$D$103,$C32,atleti!M$59:M$103)</f>
        <v>0</v>
      </c>
      <c r="J32" s="19">
        <f>SUMIF(atleti!$D$59:$D$103,$C32,atleti!P$59:P$103)</f>
        <v>0</v>
      </c>
      <c r="K32" s="19">
        <f>SUMIF(atleti!$D$59:$D$103,$C32,atleti!Q$59:Q$103)</f>
        <v>0</v>
      </c>
      <c r="L32" s="18">
        <f t="shared" si="1"/>
        <v>9</v>
      </c>
    </row>
    <row r="33" spans="1:12" ht="12.75">
      <c r="A33" s="19">
        <v>8</v>
      </c>
      <c r="B33" s="42" t="s">
        <v>38</v>
      </c>
      <c r="C33" s="39">
        <v>3051</v>
      </c>
      <c r="D33" s="19" t="s">
        <v>8</v>
      </c>
      <c r="E33" s="17">
        <f>SUMIF(atleti!$D$59:$D$103,$C33,atleti!F$59:F$103)</f>
        <v>8</v>
      </c>
      <c r="F33" s="19">
        <f>SUMIF(atleti!$D$59:$D$103,$C33,atleti!H$59:H$103)</f>
        <v>0</v>
      </c>
      <c r="G33" s="19">
        <f>SUMIF(atleti!$D$59:$D$103,$C33,atleti!J$59:J$103)</f>
        <v>0</v>
      </c>
      <c r="H33" s="19">
        <f>SUMIF(atleti!$D$59:$D$103,$C33,atleti!K$59:K$103)</f>
        <v>0</v>
      </c>
      <c r="I33" s="19">
        <f>SUMIF(atleti!$D$59:$D$103,$C33,atleti!M$59:M$103)</f>
        <v>0</v>
      </c>
      <c r="J33" s="19">
        <f>SUMIF(atleti!$D$59:$D$103,$C33,atleti!P$59:P$103)</f>
        <v>0</v>
      </c>
      <c r="K33" s="19">
        <f>SUMIF(atleti!$D$59:$D$103,$C33,atleti!Q$59:Q$103)</f>
        <v>0</v>
      </c>
      <c r="L33" s="18">
        <f t="shared" si="1"/>
        <v>8</v>
      </c>
    </row>
    <row r="34" spans="1:12" ht="12.75">
      <c r="A34" s="19">
        <v>9</v>
      </c>
      <c r="B34" s="38" t="s">
        <v>33</v>
      </c>
      <c r="C34" s="39">
        <v>665</v>
      </c>
      <c r="D34" s="19" t="s">
        <v>9</v>
      </c>
      <c r="E34" s="17">
        <f>SUMIF(atleti!$D$59:$D$103,$C34,atleti!F$59:F$103)</f>
        <v>6</v>
      </c>
      <c r="F34" s="19">
        <f>SUMIF(atleti!$D$59:$D$103,$C34,atleti!H$59:H$103)</f>
        <v>0</v>
      </c>
      <c r="G34" s="19">
        <f>SUMIF(atleti!$D$59:$D$103,$C34,atleti!J$59:J$103)</f>
        <v>0</v>
      </c>
      <c r="H34" s="19">
        <f>SUMIF(atleti!$D$59:$D$103,$C34,atleti!K$59:K$103)</f>
        <v>0</v>
      </c>
      <c r="I34" s="19">
        <f>SUMIF(atleti!$D$59:$D$103,$C34,atleti!M$59:M$103)</f>
        <v>0</v>
      </c>
      <c r="J34" s="19">
        <f>SUMIF(atleti!$D$59:$D$103,$C34,atleti!P$59:P$103)</f>
        <v>0</v>
      </c>
      <c r="K34" s="19">
        <f>SUMIF(atleti!$D$59:$D$103,$C34,atleti!Q$59:Q$103)</f>
        <v>0</v>
      </c>
      <c r="L34" s="18">
        <f t="shared" si="1"/>
        <v>6</v>
      </c>
    </row>
    <row r="35" spans="1:12" ht="12.75">
      <c r="A35" s="19">
        <v>10</v>
      </c>
      <c r="B35" s="38" t="s">
        <v>103</v>
      </c>
      <c r="C35" s="39">
        <v>2938</v>
      </c>
      <c r="D35" s="19" t="s">
        <v>81</v>
      </c>
      <c r="E35" s="17">
        <f>SUMIF(atleti!$D$59:$D$103,$C35,atleti!F$59:F$103)</f>
        <v>6</v>
      </c>
      <c r="F35" s="19">
        <f>SUMIF(atleti!$D$59:$D$103,$C35,atleti!H$59:H$103)</f>
        <v>0</v>
      </c>
      <c r="G35" s="19">
        <f>SUMIF(atleti!$D$59:$D$103,$C35,atleti!J$59:J$103)</f>
        <v>0</v>
      </c>
      <c r="H35" s="19">
        <f>SUMIF(atleti!$D$59:$D$103,$C35,atleti!K$59:K$103)</f>
        <v>0</v>
      </c>
      <c r="I35" s="19">
        <f>SUMIF(atleti!$D$59:$D$103,$C35,atleti!M$59:M$103)</f>
        <v>0</v>
      </c>
      <c r="J35" s="19">
        <f>SUMIF(atleti!$D$59:$D$103,$C35,atleti!P$59:P$103)</f>
        <v>0</v>
      </c>
      <c r="K35" s="19">
        <f>SUMIF(atleti!$D$59:$D$103,$C35,atleti!Q$59:Q$103)</f>
        <v>0</v>
      </c>
      <c r="L35" s="18">
        <f t="shared" si="1"/>
        <v>6</v>
      </c>
    </row>
    <row r="36" spans="1:12" ht="12.75">
      <c r="A36" s="19">
        <v>11</v>
      </c>
      <c r="B36" s="40" t="s">
        <v>117</v>
      </c>
      <c r="C36" s="17">
        <v>3054</v>
      </c>
      <c r="D36" s="19" t="s">
        <v>8</v>
      </c>
      <c r="E36" s="17">
        <f>SUMIF(atleti!$D$59:$D$103,$C36,atleti!F$59:F$103)</f>
        <v>6</v>
      </c>
      <c r="F36" s="19">
        <f>SUMIF(atleti!$D$59:$D$103,$C36,atleti!H$59:H$103)</f>
        <v>0</v>
      </c>
      <c r="G36" s="19">
        <f>SUMIF(atleti!$D$59:$D$103,$C36,atleti!J$59:J$103)</f>
        <v>0</v>
      </c>
      <c r="H36" s="19">
        <f>SUMIF(atleti!$D$59:$D$103,$C36,atleti!K$59:K$103)</f>
        <v>0</v>
      </c>
      <c r="I36" s="19">
        <f>SUMIF(atleti!$D$59:$D$103,$C36,atleti!M$59:M$103)</f>
        <v>0</v>
      </c>
      <c r="J36" s="19">
        <f>SUMIF(atleti!$D$59:$D$103,$C36,atleti!P$59:P$103)</f>
        <v>0</v>
      </c>
      <c r="K36" s="19">
        <f>SUMIF(atleti!$D$59:$D$103,$C36,atleti!Q$59:Q$103)</f>
        <v>0</v>
      </c>
      <c r="L36" s="18">
        <f t="shared" si="1"/>
        <v>6</v>
      </c>
    </row>
    <row r="37" spans="1:12" ht="12.75">
      <c r="A37" s="19">
        <v>12</v>
      </c>
      <c r="B37" s="40" t="s">
        <v>122</v>
      </c>
      <c r="C37" s="19">
        <v>2695</v>
      </c>
      <c r="D37" s="19" t="s">
        <v>10</v>
      </c>
      <c r="E37" s="17">
        <f>SUMIF(atleti!$D$59:$D$103,$C37,atleti!F$59:F$103)</f>
        <v>3</v>
      </c>
      <c r="F37" s="19">
        <f>SUMIF(atleti!$D$59:$D$103,$C37,atleti!H$59:H$103)</f>
        <v>0</v>
      </c>
      <c r="G37" s="19">
        <f>SUMIF(atleti!$D$59:$D$103,$C37,atleti!J$59:J$103)</f>
        <v>0</v>
      </c>
      <c r="H37" s="19">
        <f>SUMIF(atleti!$D$59:$D$103,$C37,atleti!K$59:K$103)</f>
        <v>0</v>
      </c>
      <c r="I37" s="19">
        <f>SUMIF(atleti!$D$59:$D$103,$C37,atleti!M$59:M$103)</f>
        <v>0</v>
      </c>
      <c r="J37" s="19">
        <f>SUMIF(atleti!$D$59:$D$103,$C37,atleti!P$59:P$103)</f>
        <v>0</v>
      </c>
      <c r="K37" s="19">
        <f>SUMIF(atleti!$D$59:$D$103,$C37,atleti!Q$59:Q$103)</f>
        <v>0</v>
      </c>
      <c r="L37" s="18">
        <f t="shared" si="1"/>
        <v>3</v>
      </c>
    </row>
    <row r="38" spans="1:12" ht="12.75">
      <c r="A38" s="19">
        <v>13</v>
      </c>
      <c r="B38" s="38" t="s">
        <v>151</v>
      </c>
      <c r="C38" s="43">
        <v>815</v>
      </c>
      <c r="D38" s="19" t="s">
        <v>39</v>
      </c>
      <c r="E38" s="17">
        <f>SUMIF(atleti!$D$59:$D$103,$C38,atleti!F$59:F$103)</f>
        <v>2</v>
      </c>
      <c r="F38" s="19">
        <f>SUMIF(atleti!$D$59:$D$103,$C38,atleti!H$59:H$103)</f>
        <v>0</v>
      </c>
      <c r="G38" s="19">
        <f>SUMIF(atleti!$D$59:$D$103,$C38,atleti!J$59:J$103)</f>
        <v>0</v>
      </c>
      <c r="H38" s="19">
        <f>SUMIF(atleti!$D$59:$D$103,$C38,atleti!K$59:K$103)</f>
        <v>0</v>
      </c>
      <c r="I38" s="19">
        <f>SUMIF(atleti!$D$59:$D$103,$C38,atleti!M$59:M$103)</f>
        <v>0</v>
      </c>
      <c r="J38" s="19">
        <f>SUMIF(atleti!$D$59:$D$103,$C38,atleti!P$59:P$103)</f>
        <v>0</v>
      </c>
      <c r="K38" s="19">
        <f>SUMIF(atleti!$D$59:$D$103,$C38,atleti!Q$59:Q$103)</f>
        <v>0</v>
      </c>
      <c r="L38" s="18">
        <f t="shared" si="1"/>
        <v>2</v>
      </c>
    </row>
    <row r="39" spans="1:12" ht="12.75">
      <c r="A39" s="19">
        <v>14</v>
      </c>
      <c r="B39" s="38" t="s">
        <v>163</v>
      </c>
      <c r="C39" s="42">
        <v>3324</v>
      </c>
      <c r="D39" s="19" t="s">
        <v>8</v>
      </c>
      <c r="E39" s="17">
        <f>SUMIF(atleti!$D$59:$D$103,$C39,atleti!F$59:F$103)</f>
        <v>1</v>
      </c>
      <c r="F39" s="19">
        <f>SUMIF(atleti!$D$59:$D$103,$C39,atleti!H$59:H$103)</f>
        <v>0</v>
      </c>
      <c r="G39" s="19">
        <f>SUMIF(atleti!$D$59:$D$103,$C39,atleti!J$59:J$103)</f>
        <v>0</v>
      </c>
      <c r="H39" s="19">
        <f>SUMIF(atleti!$D$59:$D$103,$C39,atleti!K$59:K$103)</f>
        <v>0</v>
      </c>
      <c r="I39" s="19">
        <f>SUMIF(atleti!$D$59:$D$103,$C39,atleti!M$59:M$103)</f>
        <v>0</v>
      </c>
      <c r="J39" s="19">
        <f>SUMIF(atleti!$D$59:$D$103,$C39,atleti!P$59:P$103)</f>
        <v>0</v>
      </c>
      <c r="K39" s="19">
        <f>SUMIF(atleti!$D$59:$D$103,$C39,atleti!Q$59:Q$103)</f>
        <v>0</v>
      </c>
      <c r="L39" s="18">
        <f t="shared" si="1"/>
        <v>1</v>
      </c>
    </row>
    <row r="40" spans="1:12" ht="12.75">
      <c r="A40" s="19">
        <v>15</v>
      </c>
      <c r="B40" s="40" t="s">
        <v>195</v>
      </c>
      <c r="C40" s="19">
        <v>2379</v>
      </c>
      <c r="D40" s="19" t="s">
        <v>45</v>
      </c>
      <c r="E40" s="17">
        <f>SUMIF(atleti!$D$59:$D$103,$C40,atleti!F$59:F$103)</f>
        <v>1</v>
      </c>
      <c r="F40" s="19">
        <f>SUMIF(atleti!$D$59:$D$103,$C40,atleti!H$59:H$103)</f>
        <v>0</v>
      </c>
      <c r="G40" s="19">
        <f>SUMIF(atleti!$D$59:$D$103,$C40,atleti!J$59:J$103)</f>
        <v>0</v>
      </c>
      <c r="H40" s="19">
        <f>SUMIF(atleti!$D$59:$D$103,$C40,atleti!K$59:K$103)</f>
        <v>0</v>
      </c>
      <c r="I40" s="19">
        <f>SUMIF(atleti!$D$59:$D$103,$C40,atleti!M$59:M$103)</f>
        <v>0</v>
      </c>
      <c r="J40" s="19">
        <f>SUMIF(atleti!$D$59:$D$103,$C40,atleti!P$59:P$103)</f>
        <v>0</v>
      </c>
      <c r="K40" s="19">
        <f>SUMIF(atleti!$D$59:$D$103,$C40,atleti!Q$59:Q$103)</f>
        <v>0</v>
      </c>
      <c r="L40" s="18">
        <f t="shared" si="1"/>
        <v>1</v>
      </c>
    </row>
    <row r="41" spans="1:12" ht="12.75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7"/>
    </row>
    <row r="42" spans="1:12" ht="18">
      <c r="A42" s="58" t="s">
        <v>23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60"/>
    </row>
    <row r="43" spans="1:12" ht="12.75" customHeight="1">
      <c r="A43" s="5"/>
      <c r="B43" s="6" t="s">
        <v>15</v>
      </c>
      <c r="C43" s="7" t="s">
        <v>58</v>
      </c>
      <c r="D43" s="7" t="s">
        <v>0</v>
      </c>
      <c r="E43" s="8">
        <v>1</v>
      </c>
      <c r="F43" s="7">
        <v>2</v>
      </c>
      <c r="G43" s="7">
        <v>3</v>
      </c>
      <c r="H43" s="7">
        <v>4</v>
      </c>
      <c r="I43" s="7">
        <v>5</v>
      </c>
      <c r="J43" s="7">
        <v>6</v>
      </c>
      <c r="K43" s="7" t="s">
        <v>12</v>
      </c>
      <c r="L43" s="9" t="s">
        <v>13</v>
      </c>
    </row>
    <row r="44" spans="1:12" ht="12.75">
      <c r="A44" s="19">
        <v>1</v>
      </c>
      <c r="B44" s="38" t="s">
        <v>29</v>
      </c>
      <c r="C44" s="39">
        <v>749</v>
      </c>
      <c r="D44" s="19" t="s">
        <v>10</v>
      </c>
      <c r="E44" s="17">
        <f>SUMIF(atleti!$D$107:$D$149,$C44,atleti!F$107:F$149)</f>
        <v>47</v>
      </c>
      <c r="F44" s="19">
        <f>SUMIF(atleti!$D$107:$D$149,$C44,atleti!H$107:H$149)</f>
        <v>0</v>
      </c>
      <c r="G44" s="19">
        <f>SUMIF(atleti!$D$107:$D$149,$C44,atleti!J$107:J$149)</f>
        <v>0</v>
      </c>
      <c r="H44" s="19">
        <f>SUMIF(atleti!$D$107:$D$149,$C44,atleti!K$107:K$149)</f>
        <v>0</v>
      </c>
      <c r="I44" s="19">
        <f>SUMIF(atleti!$D$107:$D$149,$C44,atleti!M$107:M$149)</f>
        <v>0</v>
      </c>
      <c r="J44" s="19">
        <f>SUMIF(atleti!$D$107:$D$149,$C44,atleti!P$107:P$149)</f>
        <v>0</v>
      </c>
      <c r="K44" s="19">
        <f>SUMIF(atleti!$D$107:$D$149,$C44,atleti!Q$107:Q$149)</f>
        <v>6</v>
      </c>
      <c r="L44" s="18">
        <f aca="true" t="shared" si="2" ref="L44:L56">+E44+F44+G44+H44+I44+J44+K44</f>
        <v>53</v>
      </c>
    </row>
    <row r="45" spans="1:12" ht="12.75">
      <c r="A45" s="19">
        <v>2</v>
      </c>
      <c r="B45" s="38" t="s">
        <v>30</v>
      </c>
      <c r="C45" s="39">
        <v>550</v>
      </c>
      <c r="D45" s="19" t="s">
        <v>9</v>
      </c>
      <c r="E45" s="17">
        <f>SUMIF(atleti!$D$107:$D$149,$C45,atleti!F$107:F$149)</f>
        <v>47</v>
      </c>
      <c r="F45" s="19">
        <f>SUMIF(atleti!$D$107:$D$149,$C45,atleti!H$107:H$149)</f>
        <v>0</v>
      </c>
      <c r="G45" s="19">
        <f>SUMIF(atleti!$D$107:$D$149,$C45,atleti!J$107:J$149)</f>
        <v>0</v>
      </c>
      <c r="H45" s="19">
        <f>SUMIF(atleti!$D$107:$D$149,$C45,atleti!K$107:K$149)</f>
        <v>0</v>
      </c>
      <c r="I45" s="19">
        <f>SUMIF(atleti!$D$107:$D$149,$C45,atleti!M$107:M$149)</f>
        <v>0</v>
      </c>
      <c r="J45" s="19">
        <f>SUMIF(atleti!$D$107:$D$149,$C45,atleti!P$107:P$149)</f>
        <v>0</v>
      </c>
      <c r="K45" s="19">
        <f>SUMIF(atleti!$D$107:$D$149,$C45,atleti!Q$107:Q$149)</f>
        <v>0</v>
      </c>
      <c r="L45" s="18">
        <f t="shared" si="2"/>
        <v>47</v>
      </c>
    </row>
    <row r="46" spans="1:12" ht="12.75">
      <c r="A46" s="19">
        <v>3</v>
      </c>
      <c r="B46" s="38" t="s">
        <v>36</v>
      </c>
      <c r="C46" s="43">
        <v>955</v>
      </c>
      <c r="D46" s="19" t="s">
        <v>8</v>
      </c>
      <c r="E46" s="17">
        <f>SUMIF(atleti!$D$107:$D$149,$C46,atleti!F$107:F$149)</f>
        <v>38</v>
      </c>
      <c r="F46" s="19">
        <f>SUMIF(atleti!$D$107:$D$149,$C46,atleti!H$107:H$149)</f>
        <v>0</v>
      </c>
      <c r="G46" s="19">
        <f>SUMIF(atleti!$D$107:$D$149,$C46,atleti!J$107:J$149)</f>
        <v>0</v>
      </c>
      <c r="H46" s="19">
        <f>SUMIF(atleti!$D$107:$D$149,$C46,atleti!K$107:K$149)</f>
        <v>0</v>
      </c>
      <c r="I46" s="19">
        <f>SUMIF(atleti!$D$107:$D$149,$C46,atleti!M$107:M$149)</f>
        <v>0</v>
      </c>
      <c r="J46" s="19">
        <f>SUMIF(atleti!$D$107:$D$149,$C46,atleti!P$107:P$149)</f>
        <v>0</v>
      </c>
      <c r="K46" s="19">
        <f>SUMIF(atleti!$D$107:$D$149,$C46,atleti!Q$107:Q$149)</f>
        <v>9</v>
      </c>
      <c r="L46" s="18">
        <f t="shared" si="2"/>
        <v>47</v>
      </c>
    </row>
    <row r="47" spans="1:12" ht="12.75">
      <c r="A47" s="19">
        <v>4</v>
      </c>
      <c r="B47" s="40" t="s">
        <v>44</v>
      </c>
      <c r="C47" s="19">
        <v>3193</v>
      </c>
      <c r="D47" s="19" t="s">
        <v>9</v>
      </c>
      <c r="E47" s="17">
        <f>SUMIF(atleti!$D$107:$D$149,$C47,atleti!F$107:F$149)</f>
        <v>31</v>
      </c>
      <c r="F47" s="19">
        <f>SUMIF(atleti!$D$107:$D$149,$C47,atleti!H$107:H$149)</f>
        <v>0</v>
      </c>
      <c r="G47" s="19">
        <f>SUMIF(atleti!$D$107:$D$149,$C47,atleti!J$107:J$149)</f>
        <v>0</v>
      </c>
      <c r="H47" s="19">
        <f>SUMIF(atleti!$D$107:$D$149,$C47,atleti!K$107:K$149)</f>
        <v>0</v>
      </c>
      <c r="I47" s="19">
        <f>SUMIF(atleti!$D$107:$D$149,$C47,atleti!M$107:M$149)</f>
        <v>0</v>
      </c>
      <c r="J47" s="19">
        <f>SUMIF(atleti!$D$107:$D$149,$C47,atleti!P$107:P$149)</f>
        <v>0</v>
      </c>
      <c r="K47" s="19">
        <f>SUMIF(atleti!$D$107:$D$149,$C47,atleti!Q$107:Q$149)</f>
        <v>3</v>
      </c>
      <c r="L47" s="18">
        <f t="shared" si="2"/>
        <v>34</v>
      </c>
    </row>
    <row r="48" spans="1:12" ht="12.75">
      <c r="A48" s="19">
        <v>5</v>
      </c>
      <c r="B48" s="38" t="s">
        <v>38</v>
      </c>
      <c r="C48" s="43">
        <v>3051</v>
      </c>
      <c r="D48" s="19" t="s">
        <v>8</v>
      </c>
      <c r="E48" s="17">
        <f>SUMIF(atleti!$D$107:$D$149,$C48,atleti!F$107:F$149)</f>
        <v>20</v>
      </c>
      <c r="F48" s="19">
        <f>SUMIF(atleti!$D$107:$D$149,$C48,atleti!H$107:H$149)</f>
        <v>0</v>
      </c>
      <c r="G48" s="19">
        <f>SUMIF(atleti!$D$107:$D$149,$C48,atleti!J$107:J$149)</f>
        <v>0</v>
      </c>
      <c r="H48" s="19">
        <f>SUMIF(atleti!$D$107:$D$149,$C48,atleti!K$107:K$149)</f>
        <v>0</v>
      </c>
      <c r="I48" s="19">
        <f>SUMIF(atleti!$D$107:$D$149,$C48,atleti!M$107:M$149)</f>
        <v>0</v>
      </c>
      <c r="J48" s="19">
        <f>SUMIF(atleti!$D$107:$D$149,$C48,atleti!P$107:P$149)</f>
        <v>0</v>
      </c>
      <c r="K48" s="19">
        <f>SUMIF(atleti!$D$107:$D$149,$C48,atleti!Q$107:Q$149)</f>
        <v>3</v>
      </c>
      <c r="L48" s="18">
        <f t="shared" si="2"/>
        <v>23</v>
      </c>
    </row>
    <row r="49" spans="1:12" ht="12.75">
      <c r="A49" s="19">
        <v>6</v>
      </c>
      <c r="B49" s="38" t="s">
        <v>151</v>
      </c>
      <c r="C49" s="39">
        <v>815</v>
      </c>
      <c r="D49" s="19" t="s">
        <v>39</v>
      </c>
      <c r="E49" s="17">
        <f>SUMIF(atleti!$D$107:$D$149,$C49,atleti!F$107:F$149)</f>
        <v>19</v>
      </c>
      <c r="F49" s="19">
        <f>SUMIF(atleti!$D$107:$D$149,$C49,atleti!H$107:H$149)</f>
        <v>0</v>
      </c>
      <c r="G49" s="19">
        <f>SUMIF(atleti!$D$107:$D$149,$C49,atleti!J$107:J$149)</f>
        <v>0</v>
      </c>
      <c r="H49" s="19">
        <f>SUMIF(atleti!$D$107:$D$149,$C49,atleti!K$107:K$149)</f>
        <v>0</v>
      </c>
      <c r="I49" s="19">
        <f>SUMIF(atleti!$D$107:$D$149,$C49,atleti!M$107:M$149)</f>
        <v>0</v>
      </c>
      <c r="J49" s="19">
        <f>SUMIF(atleti!$D$107:$D$149,$C49,atleti!P$107:P$149)</f>
        <v>0</v>
      </c>
      <c r="K49" s="19">
        <f>SUMIF(atleti!$D$107:$D$149,$C49,atleti!Q$107:Q$149)</f>
        <v>0</v>
      </c>
      <c r="L49" s="18">
        <f t="shared" si="2"/>
        <v>19</v>
      </c>
    </row>
    <row r="50" spans="1:12" ht="12.75">
      <c r="A50" s="19">
        <v>7</v>
      </c>
      <c r="B50" s="40" t="s">
        <v>122</v>
      </c>
      <c r="C50" s="19">
        <v>2695</v>
      </c>
      <c r="D50" s="19" t="s">
        <v>10</v>
      </c>
      <c r="E50" s="17">
        <f>SUMIF(atleti!$D$107:$D$149,$C50,atleti!F$107:F$149)</f>
        <v>19</v>
      </c>
      <c r="F50" s="19">
        <f>SUMIF(atleti!$D$107:$D$149,$C50,atleti!H$107:H$149)</f>
        <v>0</v>
      </c>
      <c r="G50" s="19">
        <f>SUMIF(atleti!$D$107:$D$149,$C50,atleti!J$107:J$149)</f>
        <v>0</v>
      </c>
      <c r="H50" s="19">
        <f>SUMIF(atleti!$D$107:$D$149,$C50,atleti!K$107:K$149)</f>
        <v>0</v>
      </c>
      <c r="I50" s="19">
        <f>SUMIF(atleti!$D$107:$D$149,$C50,atleti!M$107:M$149)</f>
        <v>0</v>
      </c>
      <c r="J50" s="19">
        <f>SUMIF(atleti!$D$107:$D$149,$C50,atleti!P$107:P$149)</f>
        <v>0</v>
      </c>
      <c r="K50" s="19">
        <f>SUMIF(atleti!$D$107:$D$149,$C50,atleti!Q$107:Q$149)</f>
        <v>0</v>
      </c>
      <c r="L50" s="18">
        <f t="shared" si="2"/>
        <v>19</v>
      </c>
    </row>
    <row r="51" spans="1:12" ht="12.75">
      <c r="A51" s="19">
        <v>8</v>
      </c>
      <c r="B51" s="38" t="s">
        <v>37</v>
      </c>
      <c r="C51" s="39">
        <v>101</v>
      </c>
      <c r="D51" s="19" t="s">
        <v>7</v>
      </c>
      <c r="E51" s="17">
        <f>SUMIF(atleti!$D$107:$D$149,$C51,atleti!F$107:F$149)</f>
        <v>16</v>
      </c>
      <c r="F51" s="19">
        <f>SUMIF(atleti!$D$107:$D$149,$C51,atleti!H$107:H$149)</f>
        <v>0</v>
      </c>
      <c r="G51" s="19">
        <f>SUMIF(atleti!$D$107:$D$149,$C51,atleti!J$107:J$149)</f>
        <v>0</v>
      </c>
      <c r="H51" s="19">
        <f>SUMIF(atleti!$D$107:$D$149,$C51,atleti!K$107:K$149)</f>
        <v>0</v>
      </c>
      <c r="I51" s="19">
        <f>SUMIF(atleti!$D$107:$D$149,$C51,atleti!M$107:M$149)</f>
        <v>0</v>
      </c>
      <c r="J51" s="19">
        <f>SUMIF(atleti!$D$107:$D$149,$C51,atleti!P$107:P$149)</f>
        <v>0</v>
      </c>
      <c r="K51" s="19">
        <f>SUMIF(atleti!$D$107:$D$149,$C51,atleti!Q$107:Q$149)</f>
        <v>0</v>
      </c>
      <c r="L51" s="18">
        <f t="shared" si="2"/>
        <v>16</v>
      </c>
    </row>
    <row r="52" spans="1:12" ht="12.75">
      <c r="A52" s="19">
        <v>9</v>
      </c>
      <c r="B52" s="40" t="s">
        <v>185</v>
      </c>
      <c r="C52" s="17">
        <v>634</v>
      </c>
      <c r="D52" s="19" t="s">
        <v>47</v>
      </c>
      <c r="E52" s="17">
        <f>SUMIF(atleti!$D$107:$D$149,$C52,atleti!F$107:F$149)</f>
        <v>14</v>
      </c>
      <c r="F52" s="19">
        <f>SUMIF(atleti!$D$107:$D$149,$C52,atleti!H$107:H$149)</f>
        <v>0</v>
      </c>
      <c r="G52" s="19">
        <f>SUMIF(atleti!$D$107:$D$149,$C52,atleti!J$107:J$149)</f>
        <v>0</v>
      </c>
      <c r="H52" s="19">
        <f>SUMIF(atleti!$D$107:$D$149,$C52,atleti!K$107:K$149)</f>
        <v>0</v>
      </c>
      <c r="I52" s="19">
        <f>SUMIF(atleti!$D$107:$D$149,$C52,atleti!M$107:M$149)</f>
        <v>0</v>
      </c>
      <c r="J52" s="19">
        <f>SUMIF(atleti!$D$107:$D$149,$C52,atleti!P$107:P$149)</f>
        <v>0</v>
      </c>
      <c r="K52" s="19">
        <f>SUMIF(atleti!$D$107:$D$149,$C52,atleti!Q$107:Q$149)</f>
        <v>0</v>
      </c>
      <c r="L52" s="18">
        <f t="shared" si="2"/>
        <v>14</v>
      </c>
    </row>
    <row r="53" spans="1:12" ht="12.75">
      <c r="A53" s="19">
        <v>10</v>
      </c>
      <c r="B53" s="38" t="s">
        <v>163</v>
      </c>
      <c r="C53" s="38">
        <v>3324</v>
      </c>
      <c r="D53" s="19" t="s">
        <v>8</v>
      </c>
      <c r="E53" s="17">
        <f>SUMIF(atleti!$D$107:$D$149,$C53,atleti!F$107:F$149)</f>
        <v>12</v>
      </c>
      <c r="F53" s="19">
        <f>SUMIF(atleti!$D$107:$D$149,$C53,atleti!H$107:H$149)</f>
        <v>0</v>
      </c>
      <c r="G53" s="19">
        <f>SUMIF(atleti!$D$107:$D$149,$C53,atleti!J$107:J$149)</f>
        <v>0</v>
      </c>
      <c r="H53" s="19">
        <f>SUMIF(atleti!$D$107:$D$149,$C53,atleti!K$107:K$149)</f>
        <v>0</v>
      </c>
      <c r="I53" s="19">
        <f>SUMIF(atleti!$D$107:$D$149,$C53,atleti!M$107:M$149)</f>
        <v>0</v>
      </c>
      <c r="J53" s="19">
        <f>SUMIF(atleti!$D$107:$D$149,$C53,atleti!P$107:P$149)</f>
        <v>0</v>
      </c>
      <c r="K53" s="19">
        <f>SUMIF(atleti!$D$107:$D$149,$C53,atleti!Q$107:Q$149)</f>
        <v>0</v>
      </c>
      <c r="L53" s="18">
        <f t="shared" si="2"/>
        <v>12</v>
      </c>
    </row>
    <row r="54" spans="1:12" ht="12.75">
      <c r="A54" s="19">
        <v>11</v>
      </c>
      <c r="B54" s="38" t="s">
        <v>74</v>
      </c>
      <c r="C54" s="39">
        <v>437</v>
      </c>
      <c r="D54" s="19" t="s">
        <v>8</v>
      </c>
      <c r="E54" s="17">
        <f>SUMIF(atleti!$D$107:$D$149,$C54,atleti!F$107:F$149)</f>
        <v>8</v>
      </c>
      <c r="F54" s="19">
        <f>SUMIF(atleti!$D$107:$D$149,$C54,atleti!H$107:H$149)</f>
        <v>0</v>
      </c>
      <c r="G54" s="19">
        <f>SUMIF(atleti!$D$107:$D$149,$C54,atleti!J$107:J$149)</f>
        <v>0</v>
      </c>
      <c r="H54" s="19">
        <f>SUMIF(atleti!$D$107:$D$149,$C54,atleti!K$107:K$149)</f>
        <v>0</v>
      </c>
      <c r="I54" s="19">
        <f>SUMIF(atleti!$D$107:$D$149,$C54,atleti!M$107:M$149)</f>
        <v>0</v>
      </c>
      <c r="J54" s="19">
        <f>SUMIF(atleti!$D$107:$D$149,$C54,atleti!P$107:P$149)</f>
        <v>0</v>
      </c>
      <c r="K54" s="19">
        <f>SUMIF(atleti!$D$107:$D$149,$C54,atleti!Q$107:Q$149)</f>
        <v>3</v>
      </c>
      <c r="L54" s="18">
        <f t="shared" si="2"/>
        <v>11</v>
      </c>
    </row>
    <row r="55" spans="1:12" ht="12.75">
      <c r="A55" s="19">
        <v>12</v>
      </c>
      <c r="B55" s="40" t="s">
        <v>117</v>
      </c>
      <c r="C55" s="19">
        <v>3054</v>
      </c>
      <c r="D55" s="19" t="s">
        <v>8</v>
      </c>
      <c r="E55" s="17">
        <f>SUMIF(atleti!$D$107:$D$149,$C55,atleti!F$107:F$149)</f>
        <v>8</v>
      </c>
      <c r="F55" s="19">
        <f>SUMIF(atleti!$D$107:$D$149,$C55,atleti!H$107:H$149)</f>
        <v>0</v>
      </c>
      <c r="G55" s="19">
        <f>SUMIF(atleti!$D$107:$D$149,$C55,atleti!J$107:J$149)</f>
        <v>0</v>
      </c>
      <c r="H55" s="19">
        <f>SUMIF(atleti!$D$107:$D$149,$C55,atleti!K$107:K$149)</f>
        <v>0</v>
      </c>
      <c r="I55" s="19">
        <f>SUMIF(atleti!$D$107:$D$149,$C55,atleti!M$107:M$149)</f>
        <v>0</v>
      </c>
      <c r="J55" s="19">
        <f>SUMIF(atleti!$D$107:$D$149,$C55,atleti!P$107:P$149)</f>
        <v>0</v>
      </c>
      <c r="K55" s="19">
        <f>SUMIF(atleti!$D$107:$D$149,$C55,atleti!Q$107:Q$149)</f>
        <v>0</v>
      </c>
      <c r="L55" s="18">
        <f t="shared" si="2"/>
        <v>8</v>
      </c>
    </row>
    <row r="56" spans="1:12" ht="12.75">
      <c r="A56" s="19">
        <v>13</v>
      </c>
      <c r="B56" s="38" t="s">
        <v>33</v>
      </c>
      <c r="C56" s="43">
        <v>665</v>
      </c>
      <c r="D56" s="19" t="s">
        <v>9</v>
      </c>
      <c r="E56" s="17">
        <f>SUMIF(atleti!$D$107:$D$149,$C56,atleti!F$107:F$149)</f>
        <v>4</v>
      </c>
      <c r="F56" s="19">
        <f>SUMIF(atleti!$D$107:$D$149,$C56,atleti!H$107:H$149)</f>
        <v>0</v>
      </c>
      <c r="G56" s="19">
        <f>SUMIF(atleti!$D$107:$D$149,$C56,atleti!J$107:J$149)</f>
        <v>0</v>
      </c>
      <c r="H56" s="19">
        <f>SUMIF(atleti!$D$107:$D$149,$C56,atleti!K$107:K$149)</f>
        <v>0</v>
      </c>
      <c r="I56" s="19">
        <f>SUMIF(atleti!$D$107:$D$149,$C56,atleti!M$107:M$149)</f>
        <v>0</v>
      </c>
      <c r="J56" s="19">
        <f>SUMIF(atleti!$D$107:$D$149,$C56,atleti!P$107:P$149)</f>
        <v>0</v>
      </c>
      <c r="K56" s="19">
        <f>SUMIF(atleti!$D$107:$D$149,$C56,atleti!Q$107:Q$149)</f>
        <v>0</v>
      </c>
      <c r="L56" s="18">
        <f t="shared" si="2"/>
        <v>4</v>
      </c>
    </row>
    <row r="57" spans="1:12" ht="12.75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7"/>
    </row>
    <row r="58" spans="1:12" ht="18">
      <c r="A58" s="58" t="s">
        <v>50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60"/>
    </row>
    <row r="59" spans="1:12" ht="12.75" customHeight="1">
      <c r="A59" s="5"/>
      <c r="B59" s="6" t="s">
        <v>15</v>
      </c>
      <c r="C59" s="7" t="s">
        <v>58</v>
      </c>
      <c r="D59" s="7" t="s">
        <v>0</v>
      </c>
      <c r="E59" s="8">
        <v>1</v>
      </c>
      <c r="F59" s="7">
        <v>2</v>
      </c>
      <c r="G59" s="7">
        <v>3</v>
      </c>
      <c r="H59" s="7">
        <v>4</v>
      </c>
      <c r="I59" s="7">
        <v>5</v>
      </c>
      <c r="J59" s="7">
        <v>6</v>
      </c>
      <c r="K59" s="7" t="s">
        <v>12</v>
      </c>
      <c r="L59" s="9" t="s">
        <v>13</v>
      </c>
    </row>
    <row r="60" spans="1:12" ht="12.75">
      <c r="A60" s="19">
        <v>1</v>
      </c>
      <c r="B60" s="38" t="s">
        <v>30</v>
      </c>
      <c r="C60" s="39">
        <v>550</v>
      </c>
      <c r="D60" s="19" t="s">
        <v>9</v>
      </c>
      <c r="E60" s="17">
        <f>SUMIF(atleti!$D$153:$D$182,$C60,atleti!F$153:F$182)</f>
        <v>108</v>
      </c>
      <c r="F60" s="17">
        <f>SUMIF(atleti!$D$153:$D$182,$C60,atleti!H$153:H$182)</f>
        <v>0</v>
      </c>
      <c r="G60" s="17">
        <f>SUMIF(atleti!$D$153:$D$182,$C60,atleti!J$153:J$182)</f>
        <v>0</v>
      </c>
      <c r="H60" s="17">
        <f>SUMIF(atleti!$D$153:$D$182,$C60,atleti!K$153:K$182)</f>
        <v>0</v>
      </c>
      <c r="I60" s="17">
        <f>SUMIF(atleti!$D$153:$D$182,$C60,atleti!M$153:M$182)</f>
        <v>0</v>
      </c>
      <c r="J60" s="17">
        <f>SUMIF(atleti!$D$153:$D$182,$C60,atleti!P$153:P$182)</f>
        <v>0</v>
      </c>
      <c r="K60" s="17">
        <f>SUMIF(atleti!$D$153:$D$182,$C60,atleti!Q$153:Q$182)</f>
        <v>18</v>
      </c>
      <c r="L60" s="45">
        <f aca="true" t="shared" si="3" ref="L60:L67">+E60+F60+G60+H60+I60+J60+K60</f>
        <v>126</v>
      </c>
    </row>
    <row r="61" spans="1:12" ht="12.75">
      <c r="A61" s="19">
        <v>2</v>
      </c>
      <c r="B61" s="40" t="s">
        <v>122</v>
      </c>
      <c r="C61" s="19">
        <v>2695</v>
      </c>
      <c r="D61" s="19" t="s">
        <v>10</v>
      </c>
      <c r="E61" s="17">
        <f>SUMIF(atleti!$D$153:$D$182,$C61,atleti!F$153:F$182)</f>
        <v>40</v>
      </c>
      <c r="F61" s="17">
        <f>SUMIF(atleti!$D$153:$D$182,$C61,atleti!H$153:H$182)</f>
        <v>0</v>
      </c>
      <c r="G61" s="17">
        <f>SUMIF(atleti!$D$153:$D$182,$C61,atleti!J$153:J$182)</f>
        <v>0</v>
      </c>
      <c r="H61" s="17">
        <f>SUMIF(atleti!$D$153:$D$182,$C61,atleti!K$153:K$182)</f>
        <v>0</v>
      </c>
      <c r="I61" s="17">
        <f>SUMIF(atleti!$D$153:$D$182,$C61,atleti!M$153:M$182)</f>
        <v>0</v>
      </c>
      <c r="J61" s="17">
        <f>SUMIF(atleti!$D$153:$D$182,$C61,atleti!P$153:P$182)</f>
        <v>0</v>
      </c>
      <c r="K61" s="17">
        <f>SUMIF(atleti!$D$153:$D$182,$C61,atleti!Q$153:Q$182)</f>
        <v>3</v>
      </c>
      <c r="L61" s="19">
        <f t="shared" si="3"/>
        <v>43</v>
      </c>
    </row>
    <row r="62" spans="1:12" ht="12.75">
      <c r="A62" s="19">
        <v>3</v>
      </c>
      <c r="B62" s="38" t="s">
        <v>37</v>
      </c>
      <c r="C62" s="43">
        <v>101</v>
      </c>
      <c r="D62" s="19" t="s">
        <v>7</v>
      </c>
      <c r="E62" s="17">
        <f>SUMIF(atleti!$D$153:$D$182,$C62,atleti!F$153:F$182)</f>
        <v>20</v>
      </c>
      <c r="F62" s="17">
        <f>SUMIF(atleti!$D$153:$D$182,$C62,atleti!H$153:H$182)</f>
        <v>0</v>
      </c>
      <c r="G62" s="17">
        <f>SUMIF(atleti!$D$153:$D$182,$C62,atleti!J$153:J$182)</f>
        <v>0</v>
      </c>
      <c r="H62" s="17">
        <f>SUMIF(atleti!$D$153:$D$182,$C62,atleti!K$153:K$182)</f>
        <v>0</v>
      </c>
      <c r="I62" s="17">
        <f>SUMIF(atleti!$D$153:$D$182,$C62,atleti!M$153:M$182)</f>
        <v>0</v>
      </c>
      <c r="J62" s="17">
        <f>SUMIF(atleti!$D$153:$D$182,$C62,atleti!P$153:P$182)</f>
        <v>0</v>
      </c>
      <c r="K62" s="17">
        <f>SUMIF(atleti!$D$153:$D$182,$C62,atleti!Q$153:Q$182)</f>
        <v>3</v>
      </c>
      <c r="L62" s="19">
        <f t="shared" si="3"/>
        <v>23</v>
      </c>
    </row>
    <row r="63" spans="1:12" ht="12.75">
      <c r="A63" s="19">
        <v>4</v>
      </c>
      <c r="B63" s="40" t="s">
        <v>44</v>
      </c>
      <c r="C63" s="19">
        <v>3193</v>
      </c>
      <c r="D63" s="19" t="s">
        <v>9</v>
      </c>
      <c r="E63" s="17">
        <f>SUMIF(atleti!$D$153:$D$182,$C63,atleti!F$153:F$182)</f>
        <v>16</v>
      </c>
      <c r="F63" s="17">
        <f>SUMIF(atleti!$D$153:$D$182,$C63,atleti!H$153:H$182)</f>
        <v>0</v>
      </c>
      <c r="G63" s="17">
        <f>SUMIF(atleti!$D$153:$D$182,$C63,atleti!J$153:J$182)</f>
        <v>0</v>
      </c>
      <c r="H63" s="17">
        <f>SUMIF(atleti!$D$153:$D$182,$C63,atleti!K$153:K$182)</f>
        <v>0</v>
      </c>
      <c r="I63" s="17">
        <f>SUMIF(atleti!$D$153:$D$182,$C63,atleti!M$153:M$182)</f>
        <v>0</v>
      </c>
      <c r="J63" s="17">
        <f>SUMIF(atleti!$D$153:$D$182,$C63,atleti!P$153:P$182)</f>
        <v>0</v>
      </c>
      <c r="K63" s="17">
        <f>SUMIF(atleti!$D$153:$D$182,$C63,atleti!Q$153:Q$182)</f>
        <v>0</v>
      </c>
      <c r="L63" s="19">
        <f t="shared" si="3"/>
        <v>16</v>
      </c>
    </row>
    <row r="64" spans="1:12" ht="12.75">
      <c r="A64" s="19">
        <v>5</v>
      </c>
      <c r="B64" s="38" t="s">
        <v>38</v>
      </c>
      <c r="C64" s="39">
        <v>3051</v>
      </c>
      <c r="D64" s="19" t="s">
        <v>8</v>
      </c>
      <c r="E64" s="17">
        <f>SUMIF(atleti!$D$153:$D$182,$C64,atleti!F$153:F$182)</f>
        <v>12</v>
      </c>
      <c r="F64" s="17">
        <f>SUMIF(atleti!$D$153:$D$182,$C64,atleti!H$153:H$182)</f>
        <v>0</v>
      </c>
      <c r="G64" s="17">
        <f>SUMIF(atleti!$D$153:$D$182,$C64,atleti!J$153:J$182)</f>
        <v>0</v>
      </c>
      <c r="H64" s="17">
        <f>SUMIF(atleti!$D$153:$D$182,$C64,atleti!K$153:K$182)</f>
        <v>0</v>
      </c>
      <c r="I64" s="17">
        <f>SUMIF(atleti!$D$153:$D$182,$C64,atleti!M$153:M$182)</f>
        <v>0</v>
      </c>
      <c r="J64" s="17">
        <f>SUMIF(atleti!$D$153:$D$182,$C64,atleti!P$153:P$182)</f>
        <v>0</v>
      </c>
      <c r="K64" s="17">
        <f>SUMIF(atleti!$D$153:$D$182,$C64,atleti!Q$153:Q$182)</f>
        <v>3</v>
      </c>
      <c r="L64" s="19">
        <f t="shared" si="3"/>
        <v>15</v>
      </c>
    </row>
    <row r="65" spans="1:12" ht="12.75">
      <c r="A65" s="19">
        <v>6</v>
      </c>
      <c r="B65" s="38" t="s">
        <v>151</v>
      </c>
      <c r="C65" s="39">
        <v>815</v>
      </c>
      <c r="D65" s="19" t="s">
        <v>39</v>
      </c>
      <c r="E65" s="17">
        <f>SUMIF(atleti!$D$153:$D$182,$C65,atleti!F$153:F$182)</f>
        <v>11</v>
      </c>
      <c r="F65" s="17">
        <f>SUMIF(atleti!$D$153:$D$182,$C65,atleti!H$153:H$182)</f>
        <v>0</v>
      </c>
      <c r="G65" s="17">
        <f>SUMIF(atleti!$D$153:$D$182,$C65,atleti!J$153:J$182)</f>
        <v>0</v>
      </c>
      <c r="H65" s="17">
        <f>SUMIF(atleti!$D$153:$D$182,$C65,atleti!K$153:K$182)</f>
        <v>0</v>
      </c>
      <c r="I65" s="17">
        <f>SUMIF(atleti!$D$153:$D$182,$C65,atleti!M$153:M$182)</f>
        <v>0</v>
      </c>
      <c r="J65" s="17">
        <f>SUMIF(atleti!$D$153:$D$182,$C65,atleti!P$153:P$182)</f>
        <v>0</v>
      </c>
      <c r="K65" s="17">
        <f>SUMIF(atleti!$D$153:$D$182,$C65,atleti!Q$153:Q$182)</f>
        <v>0</v>
      </c>
      <c r="L65" s="19">
        <f t="shared" si="3"/>
        <v>11</v>
      </c>
    </row>
    <row r="66" spans="1:12" ht="12.75">
      <c r="A66" s="19">
        <v>7</v>
      </c>
      <c r="B66" s="38" t="s">
        <v>29</v>
      </c>
      <c r="C66" s="39">
        <v>749</v>
      </c>
      <c r="D66" s="19" t="s">
        <v>10</v>
      </c>
      <c r="E66" s="17">
        <f>SUMIF(atleti!$D$153:$D$182,$C66,atleti!F$153:F$182)</f>
        <v>10</v>
      </c>
      <c r="F66" s="17">
        <f>SUMIF(atleti!$D$153:$D$182,$C66,atleti!H$153:H$182)</f>
        <v>0</v>
      </c>
      <c r="G66" s="17">
        <f>SUMIF(atleti!$D$153:$D$182,$C66,atleti!J$153:J$182)</f>
        <v>0</v>
      </c>
      <c r="H66" s="17">
        <f>SUMIF(atleti!$D$153:$D$182,$C66,atleti!K$153:K$182)</f>
        <v>0</v>
      </c>
      <c r="I66" s="17">
        <f>SUMIF(atleti!$D$153:$D$182,$C66,atleti!M$153:M$182)</f>
        <v>0</v>
      </c>
      <c r="J66" s="17">
        <f>SUMIF(atleti!$D$153:$D$182,$C66,atleti!P$153:P$182)</f>
        <v>0</v>
      </c>
      <c r="K66" s="17">
        <f>SUMIF(atleti!$D$153:$D$182,$C66,atleti!Q$153:Q$182)</f>
        <v>0</v>
      </c>
      <c r="L66" s="19">
        <f t="shared" si="3"/>
        <v>10</v>
      </c>
    </row>
    <row r="67" spans="1:12" ht="12.75">
      <c r="A67" s="19">
        <v>8</v>
      </c>
      <c r="B67" s="38" t="s">
        <v>163</v>
      </c>
      <c r="C67" s="38">
        <v>3324</v>
      </c>
      <c r="D67" s="19" t="s">
        <v>8</v>
      </c>
      <c r="E67" s="17">
        <f>SUMIF(atleti!$D$153:$D$182,$C67,atleti!F$153:F$182)</f>
        <v>8</v>
      </c>
      <c r="F67" s="17">
        <f>SUMIF(atleti!$D$153:$D$182,$C67,atleti!H$153:H$182)</f>
        <v>0</v>
      </c>
      <c r="G67" s="17">
        <f>SUMIF(atleti!$D$153:$D$182,$C67,atleti!J$153:J$182)</f>
        <v>0</v>
      </c>
      <c r="H67" s="17">
        <f>SUMIF(atleti!$D$153:$D$182,$C67,atleti!K$153:K$182)</f>
        <v>0</v>
      </c>
      <c r="I67" s="17">
        <f>SUMIF(atleti!$D$153:$D$182,$C67,atleti!M$153:M$182)</f>
        <v>0</v>
      </c>
      <c r="J67" s="17">
        <f>SUMIF(atleti!$D$153:$D$182,$C67,atleti!P$153:P$182)</f>
        <v>0</v>
      </c>
      <c r="K67" s="17">
        <f>SUMIF(atleti!$D$153:$D$182,$C67,atleti!Q$153:Q$182)</f>
        <v>0</v>
      </c>
      <c r="L67" s="19">
        <f t="shared" si="3"/>
        <v>8</v>
      </c>
    </row>
    <row r="68" spans="1:12" ht="12.75">
      <c r="A68" s="55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7"/>
    </row>
    <row r="69" spans="1:12" ht="18">
      <c r="A69" s="58" t="s">
        <v>153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60"/>
    </row>
    <row r="70" spans="1:12" ht="12.75" customHeight="1">
      <c r="A70" s="5"/>
      <c r="B70" s="6" t="s">
        <v>15</v>
      </c>
      <c r="C70" s="7" t="s">
        <v>58</v>
      </c>
      <c r="D70" s="7" t="s">
        <v>0</v>
      </c>
      <c r="E70" s="8">
        <v>1</v>
      </c>
      <c r="F70" s="7">
        <v>2</v>
      </c>
      <c r="G70" s="7">
        <v>3</v>
      </c>
      <c r="H70" s="7">
        <v>4</v>
      </c>
      <c r="I70" s="7">
        <v>5</v>
      </c>
      <c r="J70" s="7">
        <v>6</v>
      </c>
      <c r="K70" s="7" t="s">
        <v>12</v>
      </c>
      <c r="L70" s="7" t="s">
        <v>13</v>
      </c>
    </row>
    <row r="71" spans="1:13" ht="12.75">
      <c r="A71" s="19">
        <v>1</v>
      </c>
      <c r="B71" s="38" t="s">
        <v>30</v>
      </c>
      <c r="C71" s="39">
        <v>550</v>
      </c>
      <c r="D71" s="19" t="s">
        <v>9</v>
      </c>
      <c r="E71" s="17">
        <f>SUMIF(atleti!$D$186:$D$190,$C71,atleti!F$186:F$190)</f>
        <v>42</v>
      </c>
      <c r="F71" s="17">
        <f>SUMIF(atleti!$D$186:$D$190,$C71,atleti!H$186:H$190)</f>
        <v>0</v>
      </c>
      <c r="G71" s="17">
        <f>SUMIF(atleti!$D$186:$D$190,$C71,atleti!J$186:J$190)</f>
        <v>0</v>
      </c>
      <c r="H71" s="17">
        <f>SUMIF(atleti!$D$186:$D$190,$C71,atleti!K$186:K$190)</f>
        <v>0</v>
      </c>
      <c r="I71" s="17">
        <f>SUMIF(atleti!$D$186:$D$190,$C71,atleti!M$186:M$190)</f>
        <v>0</v>
      </c>
      <c r="J71" s="17">
        <f>SUMIF(atleti!$D$186:$D$190,$C71,atleti!P$186:P$190)</f>
        <v>0</v>
      </c>
      <c r="K71" s="17">
        <f>SUMIF(atleti!$D$186:$D$190,$C71,atleti!Q$186:Q$190)</f>
        <v>0</v>
      </c>
      <c r="L71" s="19">
        <f>+E71+F71+G71+H71+I71+J71+K71</f>
        <v>42</v>
      </c>
      <c r="M71" s="50"/>
    </row>
    <row r="72" spans="1:13" ht="12.75" customHeight="1">
      <c r="A72" s="19">
        <v>2</v>
      </c>
      <c r="B72" s="38" t="s">
        <v>151</v>
      </c>
      <c r="C72" s="43">
        <v>815</v>
      </c>
      <c r="D72" s="19" t="s">
        <v>39</v>
      </c>
      <c r="E72" s="17">
        <f>SUMIF(atleti!$D$186:$D$190,$C72,atleti!F$186:F$190)</f>
        <v>12</v>
      </c>
      <c r="F72" s="17">
        <f>SUMIF(atleti!$D$186:$D$190,$C72,atleti!H$186:H$190)</f>
        <v>0</v>
      </c>
      <c r="G72" s="17">
        <f>SUMIF(atleti!$D$186:$D$190,$C72,atleti!J$186:J$190)</f>
        <v>0</v>
      </c>
      <c r="H72" s="17">
        <f>SUMIF(atleti!$D$186:$D$190,$C72,atleti!K$186:K$190)</f>
        <v>0</v>
      </c>
      <c r="I72" s="17">
        <f>SUMIF(atleti!$D$186:$D$190,$C72,atleti!M$186:M$190)</f>
        <v>0</v>
      </c>
      <c r="J72" s="17">
        <f>SUMIF(atleti!$D$186:$D$190,$C72,atleti!P$186:P$190)</f>
        <v>0</v>
      </c>
      <c r="K72" s="17">
        <f>SUMIF(atleti!$D$186:$D$190,$C72,atleti!Q$186:Q$190)</f>
        <v>0</v>
      </c>
      <c r="L72" s="19">
        <f>+E72+F72+G72+H72+I72+J72+K72</f>
        <v>12</v>
      </c>
      <c r="M72" s="50"/>
    </row>
    <row r="73" spans="1:13" ht="12.75" customHeight="1">
      <c r="A73" s="19">
        <v>3</v>
      </c>
      <c r="B73" s="40" t="s">
        <v>44</v>
      </c>
      <c r="C73" s="19">
        <v>3193</v>
      </c>
      <c r="D73" s="19" t="s">
        <v>9</v>
      </c>
      <c r="E73" s="17">
        <f>SUMIF(atleti!$D$186:$D$190,$C73,atleti!F$186:F$190)</f>
        <v>8</v>
      </c>
      <c r="F73" s="17">
        <f>SUMIF(atleti!$D$186:$D$190,$C73,atleti!H$186:H$190)</f>
        <v>0</v>
      </c>
      <c r="G73" s="17">
        <f>SUMIF(atleti!$D$186:$D$190,$C73,atleti!J$186:J$190)</f>
        <v>0</v>
      </c>
      <c r="H73" s="17">
        <f>SUMIF(atleti!$D$186:$D$190,$C73,atleti!K$186:K$190)</f>
        <v>0</v>
      </c>
      <c r="I73" s="17">
        <f>SUMIF(atleti!$D$186:$D$190,$C73,atleti!M$186:M$190)</f>
        <v>0</v>
      </c>
      <c r="J73" s="17">
        <f>SUMIF(atleti!$D$186:$D$190,$C73,atleti!P$186:P$190)</f>
        <v>0</v>
      </c>
      <c r="K73" s="17">
        <f>SUMIF(atleti!$D$186:$D$190,$C73,atleti!Q$186:Q$190)</f>
        <v>0</v>
      </c>
      <c r="L73" s="19">
        <f>+E73+F73+G73+H73+I73+J73+K73</f>
        <v>8</v>
      </c>
      <c r="M73" s="52"/>
    </row>
    <row r="74" spans="1:12" ht="12.75">
      <c r="A74" s="55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7"/>
    </row>
    <row r="75" spans="1:12" ht="18">
      <c r="A75" s="58" t="s">
        <v>73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60"/>
    </row>
    <row r="76" spans="1:12" ht="12.75" customHeight="1">
      <c r="A76" s="5"/>
      <c r="B76" s="6" t="s">
        <v>15</v>
      </c>
      <c r="C76" s="7" t="s">
        <v>58</v>
      </c>
      <c r="D76" s="7" t="s">
        <v>0</v>
      </c>
      <c r="E76" s="8">
        <v>1</v>
      </c>
      <c r="F76" s="7">
        <v>2</v>
      </c>
      <c r="G76" s="7">
        <v>3</v>
      </c>
      <c r="H76" s="7">
        <v>4</v>
      </c>
      <c r="I76" s="7">
        <v>5</v>
      </c>
      <c r="J76" s="7">
        <v>6</v>
      </c>
      <c r="K76" s="7" t="s">
        <v>12</v>
      </c>
      <c r="L76" s="9" t="s">
        <v>13</v>
      </c>
    </row>
    <row r="77" spans="1:12" ht="12.75">
      <c r="A77" s="19">
        <v>1</v>
      </c>
      <c r="B77" s="38" t="s">
        <v>30</v>
      </c>
      <c r="C77" s="39">
        <v>550</v>
      </c>
      <c r="D77" s="19" t="s">
        <v>9</v>
      </c>
      <c r="E77" s="17">
        <f>SUMIF(atleti!$D$194:$D$201,$C77,atleti!F$194:F$201)</f>
        <v>32</v>
      </c>
      <c r="F77" s="17">
        <f>SUMIF(atleti!$D$194:$D$201,$C77,atleti!H$194:H$201)</f>
        <v>0</v>
      </c>
      <c r="G77" s="17">
        <f>SUMIF(atleti!$D$194:$D$201,$C77,atleti!J$194:J$201)</f>
        <v>0</v>
      </c>
      <c r="H77" s="17">
        <f>SUMIF(atleti!$D$194:$D$201,$C77,atleti!K$194:K$201)</f>
        <v>0</v>
      </c>
      <c r="I77" s="17">
        <f>SUMIF(atleti!$D$194:$D$201,$C77,atleti!M$194:M$201)</f>
        <v>0</v>
      </c>
      <c r="J77" s="17">
        <f>SUMIF(atleti!$D$194:$D$201,$C77,atleti!P$194:P$201)</f>
        <v>0</v>
      </c>
      <c r="K77" s="17">
        <f>SUMIF(atleti!$D$194:$D$201,$C77,atleti!Q$194:Q$201)</f>
        <v>3</v>
      </c>
      <c r="L77" s="45">
        <f>+E77+F77+G77+H77+I77+J77+K77</f>
        <v>35</v>
      </c>
    </row>
    <row r="78" spans="1:12" ht="12.75">
      <c r="A78" s="19">
        <v>2</v>
      </c>
      <c r="B78" s="38" t="s">
        <v>74</v>
      </c>
      <c r="C78" s="39">
        <v>437</v>
      </c>
      <c r="D78" s="19" t="s">
        <v>8</v>
      </c>
      <c r="E78" s="17">
        <f>SUMIF(atleti!$D$194:$D$201,$C78,atleti!F$194:F$201)</f>
        <v>19</v>
      </c>
      <c r="F78" s="17">
        <f>SUMIF(atleti!$D$194:$D$201,$C78,atleti!H$194:H$201)</f>
        <v>0</v>
      </c>
      <c r="G78" s="17">
        <f>SUMIF(atleti!$D$194:$D$201,$C78,atleti!J$194:J$201)</f>
        <v>0</v>
      </c>
      <c r="H78" s="17">
        <f>SUMIF(atleti!$D$194:$D$201,$C78,atleti!K$194:K$201)</f>
        <v>0</v>
      </c>
      <c r="I78" s="17">
        <f>SUMIF(atleti!$D$194:$D$201,$C78,atleti!M$194:M$201)</f>
        <v>0</v>
      </c>
      <c r="J78" s="17">
        <f>SUMIF(atleti!$D$194:$D$201,$C78,atleti!P$194:P$201)</f>
        <v>0</v>
      </c>
      <c r="K78" s="17">
        <f>SUMIF(atleti!$D$194:$D$201,$C78,atleti!Q$194:Q$201)</f>
        <v>6</v>
      </c>
      <c r="L78" s="19">
        <f>+E78+F78+G78+H78+I78+J78+K78</f>
        <v>25</v>
      </c>
    </row>
    <row r="79" spans="1:12" ht="12.75">
      <c r="A79" s="19">
        <v>3</v>
      </c>
      <c r="B79" s="40" t="s">
        <v>44</v>
      </c>
      <c r="C79" s="19">
        <v>3193</v>
      </c>
      <c r="D79" s="19" t="s">
        <v>9</v>
      </c>
      <c r="E79" s="17">
        <f>SUMIF(atleti!$D$194:$D$201,$C79,atleti!F$194:F$201)</f>
        <v>15</v>
      </c>
      <c r="F79" s="17">
        <f>SUMIF(atleti!$D$194:$D$201,$C79,atleti!H$194:H$201)</f>
        <v>0</v>
      </c>
      <c r="G79" s="17">
        <f>SUMIF(atleti!$D$194:$D$201,$C79,atleti!J$194:J$201)</f>
        <v>0</v>
      </c>
      <c r="H79" s="17">
        <f>SUMIF(atleti!$D$194:$D$201,$C79,atleti!K$194:K$201)</f>
        <v>0</v>
      </c>
      <c r="I79" s="17">
        <f>SUMIF(atleti!$D$194:$D$201,$C79,atleti!M$194:M$201)</f>
        <v>0</v>
      </c>
      <c r="J79" s="17">
        <f>SUMIF(atleti!$D$194:$D$201,$C79,atleti!P$194:P$201)</f>
        <v>0</v>
      </c>
      <c r="K79" s="17">
        <f>SUMIF(atleti!$D$194:$D$201,$C79,atleti!Q$194:Q$201)</f>
        <v>0</v>
      </c>
      <c r="L79" s="19">
        <f>+E79+F79+G79+H79+I79+J79+K79</f>
        <v>15</v>
      </c>
    </row>
    <row r="80" spans="1:12" ht="12.75">
      <c r="A80" s="19">
        <v>4</v>
      </c>
      <c r="B80" s="38" t="s">
        <v>151</v>
      </c>
      <c r="C80" s="39">
        <v>815</v>
      </c>
      <c r="D80" s="19" t="s">
        <v>39</v>
      </c>
      <c r="E80" s="17">
        <f>SUMIF(atleti!$D$194:$D$201,$C80,atleti!F$194:F$201)</f>
        <v>1</v>
      </c>
      <c r="F80" s="17">
        <f>SUMIF(atleti!$D$194:$D$201,$C80,atleti!H$194:H$201)</f>
        <v>0</v>
      </c>
      <c r="G80" s="17">
        <f>SUMIF(atleti!$D$194:$D$201,$C80,atleti!J$194:J$201)</f>
        <v>0</v>
      </c>
      <c r="H80" s="17">
        <f>SUMIF(atleti!$D$194:$D$201,$C80,atleti!K$194:K$201)</f>
        <v>0</v>
      </c>
      <c r="I80" s="17">
        <f>SUMIF(atleti!$D$194:$D$201,$C80,atleti!M$194:M$201)</f>
        <v>0</v>
      </c>
      <c r="J80" s="17">
        <f>SUMIF(atleti!$D$194:$D$201,$C80,atleti!P$194:P$201)</f>
        <v>0</v>
      </c>
      <c r="K80" s="17">
        <f>SUMIF(atleti!$D$194:$D$201,$C80,atleti!Q$194:Q$201)</f>
        <v>0</v>
      </c>
      <c r="L80" s="19">
        <f>+E80+F80+G80+H80+I80+J80+K80</f>
        <v>1</v>
      </c>
    </row>
    <row r="81" spans="1:12" ht="12.75">
      <c r="A81" s="55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7"/>
    </row>
    <row r="82" spans="1:12" ht="18">
      <c r="A82" s="58" t="s">
        <v>24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60"/>
    </row>
    <row r="83" spans="1:12" ht="12.75" customHeight="1">
      <c r="A83" s="5"/>
      <c r="B83" s="6" t="s">
        <v>15</v>
      </c>
      <c r="C83" s="7" t="s">
        <v>58</v>
      </c>
      <c r="D83" s="7" t="s">
        <v>0</v>
      </c>
      <c r="E83" s="8">
        <v>1</v>
      </c>
      <c r="F83" s="7">
        <v>2</v>
      </c>
      <c r="G83" s="7">
        <v>3</v>
      </c>
      <c r="H83" s="7">
        <v>4</v>
      </c>
      <c r="I83" s="7">
        <v>5</v>
      </c>
      <c r="J83" s="7">
        <v>6</v>
      </c>
      <c r="K83" s="7" t="s">
        <v>12</v>
      </c>
      <c r="L83" s="9" t="s">
        <v>13</v>
      </c>
    </row>
    <row r="84" spans="1:12" ht="12.75">
      <c r="A84" s="19">
        <v>1</v>
      </c>
      <c r="B84" s="38" t="s">
        <v>30</v>
      </c>
      <c r="C84" s="39">
        <v>550</v>
      </c>
      <c r="D84" s="19" t="s">
        <v>9</v>
      </c>
      <c r="E84" s="17">
        <f>SUMIF(atleti!$D$205:$D$213,$C84,atleti!F$205:F$213)</f>
        <v>32</v>
      </c>
      <c r="F84" s="17">
        <f>SUMIF(atleti!$D$205:$D$213,$C84,atleti!H$205:H$213)</f>
        <v>0</v>
      </c>
      <c r="G84" s="17">
        <f>SUMIF(atleti!$D$205:$D$213,$C84,atleti!J$205:J$213)</f>
        <v>0</v>
      </c>
      <c r="H84" s="17">
        <f>SUMIF(atleti!$D$205:$D$213,$C84,atleti!K$205:K$213)</f>
        <v>0</v>
      </c>
      <c r="I84" s="17">
        <f>SUMIF(atleti!$D$205:$D$213,$C84,atleti!M$205:M$213)</f>
        <v>0</v>
      </c>
      <c r="J84" s="17">
        <f>SUMIF(atleti!$D$205:$D$213,$C84,atleti!P$205:P$213)</f>
        <v>0</v>
      </c>
      <c r="K84" s="17">
        <f>SUMIF(atleti!$D$205:$D$213,$C84,atleti!Q$205:Q$213)</f>
        <v>3</v>
      </c>
      <c r="L84" s="45">
        <f aca="true" t="shared" si="4" ref="L84:L91">+E84+F84+G84+H84+I84+J84+K84</f>
        <v>35</v>
      </c>
    </row>
    <row r="85" spans="1:12" ht="12.75">
      <c r="A85" s="19">
        <v>2</v>
      </c>
      <c r="B85" s="38" t="s">
        <v>37</v>
      </c>
      <c r="C85" s="39">
        <v>101</v>
      </c>
      <c r="D85" s="19" t="s">
        <v>7</v>
      </c>
      <c r="E85" s="17">
        <f>SUMIF(atleti!$D$205:$D$213,$C85,atleti!F$205:F$213)</f>
        <v>20</v>
      </c>
      <c r="F85" s="17">
        <f>SUMIF(atleti!$D$205:$D$213,$C85,atleti!H$205:H$213)</f>
        <v>0</v>
      </c>
      <c r="G85" s="17">
        <f>SUMIF(atleti!$D$205:$D$213,$C85,atleti!J$205:J$213)</f>
        <v>0</v>
      </c>
      <c r="H85" s="17">
        <f>SUMIF(atleti!$D$205:$D$213,$C85,atleti!K$205:K$213)</f>
        <v>0</v>
      </c>
      <c r="I85" s="17">
        <f>SUMIF(atleti!$D$205:$D$213,$C85,atleti!M$205:M$213)</f>
        <v>0</v>
      </c>
      <c r="J85" s="17">
        <f>SUMIF(atleti!$D$205:$D$213,$C85,atleti!P$205:P$213)</f>
        <v>0</v>
      </c>
      <c r="K85" s="17">
        <f>SUMIF(atleti!$D$205:$D$213,$C85,atleti!Q$205:Q$213)</f>
        <v>0</v>
      </c>
      <c r="L85" s="19">
        <f t="shared" si="4"/>
        <v>20</v>
      </c>
    </row>
    <row r="86" spans="1:12" ht="12.75">
      <c r="A86" s="19">
        <v>3</v>
      </c>
      <c r="B86" s="40" t="s">
        <v>44</v>
      </c>
      <c r="C86" s="19">
        <v>3193</v>
      </c>
      <c r="D86" s="19" t="s">
        <v>9</v>
      </c>
      <c r="E86" s="17">
        <f>SUMIF(atleti!$D$205:$D$213,$C86,atleti!F$205:F$213)</f>
        <v>16</v>
      </c>
      <c r="F86" s="17">
        <f>SUMIF(atleti!$D$205:$D$213,$C86,atleti!H$205:H$213)</f>
        <v>0</v>
      </c>
      <c r="G86" s="17">
        <f>SUMIF(atleti!$D$205:$D$213,$C86,atleti!J$205:J$213)</f>
        <v>0</v>
      </c>
      <c r="H86" s="17">
        <f>SUMIF(atleti!$D$205:$D$213,$C86,atleti!K$205:K$213)</f>
        <v>0</v>
      </c>
      <c r="I86" s="17">
        <f>SUMIF(atleti!$D$205:$D$213,$C86,atleti!M$205:M$213)</f>
        <v>0</v>
      </c>
      <c r="J86" s="17">
        <f>SUMIF(atleti!$D$205:$D$213,$C86,atleti!P$205:P$213)</f>
        <v>0</v>
      </c>
      <c r="K86" s="17">
        <f>SUMIF(atleti!$D$205:$D$213,$C86,atleti!Q$205:Q$213)</f>
        <v>3</v>
      </c>
      <c r="L86" s="19">
        <f t="shared" si="4"/>
        <v>19</v>
      </c>
    </row>
    <row r="87" spans="1:12" ht="12.75">
      <c r="A87" s="19">
        <v>4</v>
      </c>
      <c r="B87" s="40" t="s">
        <v>179</v>
      </c>
      <c r="C87" s="19">
        <v>737</v>
      </c>
      <c r="D87" s="19" t="s">
        <v>8</v>
      </c>
      <c r="E87" s="17">
        <f>SUMIF(atleti!$D$205:$D$213,$C87,atleti!F$205:F$213)</f>
        <v>16</v>
      </c>
      <c r="F87" s="17">
        <f>SUMIF(atleti!$D$205:$D$213,$C87,atleti!H$205:H$213)</f>
        <v>0</v>
      </c>
      <c r="G87" s="17">
        <f>SUMIF(atleti!$D$205:$D$213,$C87,atleti!J$205:J$213)</f>
        <v>0</v>
      </c>
      <c r="H87" s="17">
        <f>SUMIF(atleti!$D$205:$D$213,$C87,atleti!K$205:K$213)</f>
        <v>0</v>
      </c>
      <c r="I87" s="17">
        <f>SUMIF(atleti!$D$205:$D$213,$C87,atleti!M$205:M$213)</f>
        <v>0</v>
      </c>
      <c r="J87" s="17">
        <f>SUMIF(atleti!$D$205:$D$213,$C87,atleti!P$205:P$213)</f>
        <v>0</v>
      </c>
      <c r="K87" s="17">
        <f>SUMIF(atleti!$D$205:$D$213,$C87,atleti!Q$205:Q$213)</f>
        <v>0</v>
      </c>
      <c r="L87" s="19">
        <f t="shared" si="4"/>
        <v>16</v>
      </c>
    </row>
    <row r="88" spans="1:12" ht="12.75">
      <c r="A88" s="19">
        <v>5</v>
      </c>
      <c r="B88" s="38" t="s">
        <v>32</v>
      </c>
      <c r="C88" s="39">
        <v>376</v>
      </c>
      <c r="D88" s="19" t="s">
        <v>7</v>
      </c>
      <c r="E88" s="17">
        <f>SUMIF(atleti!$D$205:$D$213,$C88,atleti!F$205:F$213)</f>
        <v>12</v>
      </c>
      <c r="F88" s="17">
        <f>SUMIF(atleti!$D$205:$D$213,$C88,atleti!H$205:H$213)</f>
        <v>0</v>
      </c>
      <c r="G88" s="17">
        <f>SUMIF(atleti!$D$205:$D$213,$C88,atleti!J$205:J$213)</f>
        <v>0</v>
      </c>
      <c r="H88" s="17">
        <f>SUMIF(atleti!$D$205:$D$213,$C88,atleti!K$205:K$213)</f>
        <v>0</v>
      </c>
      <c r="I88" s="17">
        <f>SUMIF(atleti!$D$205:$D$213,$C88,atleti!M$205:M$213)</f>
        <v>0</v>
      </c>
      <c r="J88" s="17">
        <f>SUMIF(atleti!$D$205:$D$213,$C88,atleti!P$205:P$213)</f>
        <v>0</v>
      </c>
      <c r="K88" s="17">
        <f>SUMIF(atleti!$D$205:$D$213,$C88,atleti!Q$205:Q$213)</f>
        <v>0</v>
      </c>
      <c r="L88" s="19">
        <f t="shared" si="4"/>
        <v>12</v>
      </c>
    </row>
    <row r="89" spans="1:12" ht="12.75">
      <c r="A89" s="19">
        <v>6</v>
      </c>
      <c r="B89" s="38" t="s">
        <v>151</v>
      </c>
      <c r="C89" s="39">
        <v>815</v>
      </c>
      <c r="D89" s="19" t="s">
        <v>39</v>
      </c>
      <c r="E89" s="17">
        <f>SUMIF(atleti!$D$205:$D$213,$C89,atleti!F$205:F$213)</f>
        <v>8</v>
      </c>
      <c r="F89" s="17">
        <f>SUMIF(atleti!$D$205:$D$213,$C89,atleti!H$205:H$213)</f>
        <v>0</v>
      </c>
      <c r="G89" s="17">
        <f>SUMIF(atleti!$D$205:$D$213,$C89,atleti!J$205:J$213)</f>
        <v>0</v>
      </c>
      <c r="H89" s="17">
        <f>SUMIF(atleti!$D$205:$D$213,$C89,atleti!K$205:K$213)</f>
        <v>0</v>
      </c>
      <c r="I89" s="17">
        <f>SUMIF(atleti!$D$205:$D$213,$C89,atleti!M$205:M$213)</f>
        <v>0</v>
      </c>
      <c r="J89" s="17">
        <f>SUMIF(atleti!$D$205:$D$213,$C89,atleti!P$205:P$213)</f>
        <v>0</v>
      </c>
      <c r="K89" s="17">
        <f>SUMIF(atleti!$D$205:$D$213,$C89,atleti!Q$205:Q$213)</f>
        <v>0</v>
      </c>
      <c r="L89" s="19">
        <f t="shared" si="4"/>
        <v>8</v>
      </c>
    </row>
    <row r="90" spans="1:12" ht="12.75">
      <c r="A90" s="19">
        <v>7</v>
      </c>
      <c r="B90" s="40" t="s">
        <v>122</v>
      </c>
      <c r="C90" s="19">
        <v>2695</v>
      </c>
      <c r="D90" s="19" t="s">
        <v>10</v>
      </c>
      <c r="E90" s="17">
        <f>SUMIF(atleti!$D$205:$D$213,$C90,atleti!F$205:F$213)</f>
        <v>8</v>
      </c>
      <c r="F90" s="17">
        <f>SUMIF(atleti!$D$205:$D$213,$C90,atleti!H$205:H$213)</f>
        <v>0</v>
      </c>
      <c r="G90" s="17">
        <f>SUMIF(atleti!$D$205:$D$213,$C90,atleti!J$205:J$213)</f>
        <v>0</v>
      </c>
      <c r="H90" s="17">
        <f>SUMIF(atleti!$D$205:$D$213,$C90,atleti!K$205:K$213)</f>
        <v>0</v>
      </c>
      <c r="I90" s="17">
        <f>SUMIF(atleti!$D$205:$D$213,$C90,atleti!M$205:M$213)</f>
        <v>0</v>
      </c>
      <c r="J90" s="17">
        <f>SUMIF(atleti!$D$205:$D$213,$C90,atleti!P$205:P$213)</f>
        <v>0</v>
      </c>
      <c r="K90" s="17">
        <f>SUMIF(atleti!$D$205:$D$213,$C90,atleti!Q$205:Q$213)</f>
        <v>0</v>
      </c>
      <c r="L90" s="19">
        <f t="shared" si="4"/>
        <v>8</v>
      </c>
    </row>
    <row r="91" spans="1:12" ht="12.75">
      <c r="A91" s="19">
        <v>8</v>
      </c>
      <c r="B91" s="38" t="s">
        <v>36</v>
      </c>
      <c r="C91" s="39">
        <v>955</v>
      </c>
      <c r="D91" s="19" t="s">
        <v>8</v>
      </c>
      <c r="E91" s="17">
        <f>SUMIF(atleti!$D$205:$D$213,$C91,atleti!F$205:F$213)</f>
        <v>6</v>
      </c>
      <c r="F91" s="17">
        <f>SUMIF(atleti!$D$205:$D$213,$C91,atleti!H$205:H$213)</f>
        <v>0</v>
      </c>
      <c r="G91" s="17">
        <f>SUMIF(atleti!$D$205:$D$213,$C91,atleti!J$205:J$213)</f>
        <v>0</v>
      </c>
      <c r="H91" s="17">
        <f>SUMIF(atleti!$D$205:$D$213,$C91,atleti!K$205:K$213)</f>
        <v>0</v>
      </c>
      <c r="I91" s="17">
        <f>SUMIF(atleti!$D$205:$D$213,$C91,atleti!M$205:M$213)</f>
        <v>0</v>
      </c>
      <c r="J91" s="17">
        <f>SUMIF(atleti!$D$205:$D$213,$C91,atleti!P$205:P$213)</f>
        <v>0</v>
      </c>
      <c r="K91" s="17">
        <f>SUMIF(atleti!$D$205:$D$213,$C91,atleti!Q$205:Q$213)</f>
        <v>0</v>
      </c>
      <c r="L91" s="19">
        <f t="shared" si="4"/>
        <v>6</v>
      </c>
    </row>
    <row r="92" spans="1:12" ht="12.75">
      <c r="A92" s="55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7"/>
    </row>
    <row r="93" spans="1:12" ht="18">
      <c r="A93" s="58" t="s">
        <v>25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60"/>
    </row>
    <row r="94" spans="1:12" ht="12.75" customHeight="1">
      <c r="A94" s="5"/>
      <c r="B94" s="6" t="s">
        <v>15</v>
      </c>
      <c r="C94" s="7" t="s">
        <v>58</v>
      </c>
      <c r="D94" s="7" t="s">
        <v>0</v>
      </c>
      <c r="E94" s="8">
        <v>1</v>
      </c>
      <c r="F94" s="7">
        <v>2</v>
      </c>
      <c r="G94" s="7">
        <v>3</v>
      </c>
      <c r="H94" s="7">
        <v>4</v>
      </c>
      <c r="I94" s="7">
        <v>5</v>
      </c>
      <c r="J94" s="7">
        <v>6</v>
      </c>
      <c r="K94" s="7" t="s">
        <v>12</v>
      </c>
      <c r="L94" s="9" t="s">
        <v>13</v>
      </c>
    </row>
    <row r="95" spans="1:12" ht="12.75">
      <c r="A95" s="19">
        <v>1</v>
      </c>
      <c r="B95" s="38" t="s">
        <v>30</v>
      </c>
      <c r="C95" s="39">
        <v>550</v>
      </c>
      <c r="D95" s="19" t="s">
        <v>9</v>
      </c>
      <c r="E95" s="17">
        <f>SUMIF(atleti!$D$217:$D$226,$C95,atleti!F$217:F$226)</f>
        <v>32</v>
      </c>
      <c r="F95" s="17">
        <f>SUMIF(atleti!$D$217:$D$226,$C95,atleti!H$217:H$226)</f>
        <v>0</v>
      </c>
      <c r="G95" s="17">
        <f>SUMIF(atleti!$D$217:$D$226,$C95,atleti!J$217:J$226)</f>
        <v>0</v>
      </c>
      <c r="H95" s="17">
        <f>SUMIF(atleti!$D$217:$D$226,$C95,atleti!K$217:K$226)</f>
        <v>0</v>
      </c>
      <c r="I95" s="17">
        <f>SUMIF(atleti!$D$217:$D$226,$C95,atleti!M$217:M$226)</f>
        <v>0</v>
      </c>
      <c r="J95" s="17">
        <f>SUMIF(atleti!$D$217:$D$226,$C95,atleti!P$217:P$226)</f>
        <v>0</v>
      </c>
      <c r="K95" s="17">
        <f>SUMIF(atleti!$D$217:$D$226,$C95,atleti!Q$217:Q$226)</f>
        <v>3</v>
      </c>
      <c r="L95" s="45">
        <f aca="true" t="shared" si="5" ref="L95:L100">+E95+F95+G95+H95+I95+J95+K95</f>
        <v>35</v>
      </c>
    </row>
    <row r="96" spans="1:12" ht="12.75">
      <c r="A96" s="19">
        <v>2</v>
      </c>
      <c r="B96" s="38" t="s">
        <v>36</v>
      </c>
      <c r="C96" s="39">
        <v>955</v>
      </c>
      <c r="D96" s="19" t="s">
        <v>8</v>
      </c>
      <c r="E96" s="17">
        <f>SUMIF(atleti!$D$217:$D$226,$C96,atleti!F$217:F$226)</f>
        <v>31</v>
      </c>
      <c r="F96" s="17">
        <f>SUMIF(atleti!$D$217:$D$226,$C96,atleti!H$217:H$226)</f>
        <v>0</v>
      </c>
      <c r="G96" s="17">
        <f>SUMIF(atleti!$D$217:$D$226,$C96,atleti!J$217:J$226)</f>
        <v>0</v>
      </c>
      <c r="H96" s="17">
        <f>SUMIF(atleti!$D$217:$D$226,$C96,atleti!K$217:K$226)</f>
        <v>0</v>
      </c>
      <c r="I96" s="17">
        <f>SUMIF(atleti!$D$217:$D$226,$C96,atleti!M$217:M$226)</f>
        <v>0</v>
      </c>
      <c r="J96" s="17">
        <f>SUMIF(atleti!$D$217:$D$226,$C96,atleti!P$217:P$226)</f>
        <v>0</v>
      </c>
      <c r="K96" s="17">
        <f>SUMIF(atleti!$D$217:$D$226,$C96,atleti!Q$217:Q$226)</f>
        <v>3</v>
      </c>
      <c r="L96" s="19">
        <f t="shared" si="5"/>
        <v>34</v>
      </c>
    </row>
    <row r="97" spans="1:12" ht="12.75">
      <c r="A97" s="19">
        <v>3</v>
      </c>
      <c r="B97" s="38" t="s">
        <v>37</v>
      </c>
      <c r="C97" s="39">
        <v>101</v>
      </c>
      <c r="D97" s="19" t="s">
        <v>7</v>
      </c>
      <c r="E97" s="17">
        <f>SUMIF(atleti!$D$217:$D$226,$C97,atleti!F$217:F$226)</f>
        <v>20</v>
      </c>
      <c r="F97" s="17">
        <f>SUMIF(atleti!$D$217:$D$226,$C97,atleti!H$217:H$226)</f>
        <v>0</v>
      </c>
      <c r="G97" s="17">
        <f>SUMIF(atleti!$D$217:$D$226,$C97,atleti!J$217:J$226)</f>
        <v>0</v>
      </c>
      <c r="H97" s="17">
        <f>SUMIF(atleti!$D$217:$D$226,$C97,atleti!K$217:K$226)</f>
        <v>0</v>
      </c>
      <c r="I97" s="17">
        <f>SUMIF(atleti!$D$217:$D$226,$C97,atleti!M$217:M$226)</f>
        <v>0</v>
      </c>
      <c r="J97" s="17">
        <f>SUMIF(atleti!$D$217:$D$226,$C97,atleti!P$217:P$226)</f>
        <v>0</v>
      </c>
      <c r="K97" s="17">
        <f>SUMIF(atleti!$D$217:$D$226,$C97,atleti!Q$217:Q$226)</f>
        <v>3</v>
      </c>
      <c r="L97" s="19">
        <f t="shared" si="5"/>
        <v>23</v>
      </c>
    </row>
    <row r="98" spans="1:12" ht="12.75">
      <c r="A98" s="19">
        <v>4</v>
      </c>
      <c r="B98" s="40" t="s">
        <v>122</v>
      </c>
      <c r="C98" s="19">
        <v>2695</v>
      </c>
      <c r="D98" s="19" t="s">
        <v>10</v>
      </c>
      <c r="E98" s="17">
        <f>SUMIF(atleti!$D$217:$D$226,$C98,atleti!F$217:F$226)</f>
        <v>20</v>
      </c>
      <c r="F98" s="17">
        <f>SUMIF(atleti!$D$217:$D$226,$C98,atleti!H$217:H$226)</f>
        <v>0</v>
      </c>
      <c r="G98" s="17">
        <f>SUMIF(atleti!$D$217:$D$226,$C98,atleti!J$217:J$226)</f>
        <v>0</v>
      </c>
      <c r="H98" s="17">
        <f>SUMIF(atleti!$D$217:$D$226,$C98,atleti!K$217:K$226)</f>
        <v>0</v>
      </c>
      <c r="I98" s="17">
        <f>SUMIF(atleti!$D$217:$D$226,$C98,atleti!M$217:M$226)</f>
        <v>0</v>
      </c>
      <c r="J98" s="17">
        <f>SUMIF(atleti!$D$217:$D$226,$C98,atleti!P$217:P$226)</f>
        <v>0</v>
      </c>
      <c r="K98" s="17">
        <f>SUMIF(atleti!$D$217:$D$226,$C98,atleti!Q$217:Q$226)</f>
        <v>0</v>
      </c>
      <c r="L98" s="19">
        <f t="shared" si="5"/>
        <v>20</v>
      </c>
    </row>
    <row r="99" spans="1:12" ht="12.75">
      <c r="A99" s="19">
        <v>5</v>
      </c>
      <c r="B99" s="40" t="s">
        <v>179</v>
      </c>
      <c r="C99" s="19">
        <v>737</v>
      </c>
      <c r="D99" s="19" t="s">
        <v>8</v>
      </c>
      <c r="E99" s="17">
        <f>SUMIF(atleti!$D$217:$D$226,$C99,atleti!F$217:F$226)</f>
        <v>16</v>
      </c>
      <c r="F99" s="17">
        <f>SUMIF(atleti!$D$217:$D$226,$C99,atleti!H$217:H$226)</f>
        <v>0</v>
      </c>
      <c r="G99" s="17">
        <f>SUMIF(atleti!$D$217:$D$226,$C99,atleti!J$217:J$226)</f>
        <v>0</v>
      </c>
      <c r="H99" s="17">
        <f>SUMIF(atleti!$D$217:$D$226,$C99,atleti!K$217:K$226)</f>
        <v>0</v>
      </c>
      <c r="I99" s="17">
        <f>SUMIF(atleti!$D$217:$D$226,$C99,atleti!M$217:M$226)</f>
        <v>0</v>
      </c>
      <c r="J99" s="17">
        <f>SUMIF(atleti!$D$217:$D$226,$C99,atleti!P$217:P$226)</f>
        <v>0</v>
      </c>
      <c r="K99" s="17">
        <f>SUMIF(atleti!$D$217:$D$226,$C99,atleti!Q$217:Q$226)</f>
        <v>3</v>
      </c>
      <c r="L99" s="19">
        <f t="shared" si="5"/>
        <v>19</v>
      </c>
    </row>
    <row r="100" spans="1:12" ht="12.75">
      <c r="A100" s="19">
        <v>6</v>
      </c>
      <c r="B100" s="38" t="s">
        <v>113</v>
      </c>
      <c r="C100" s="39">
        <v>328</v>
      </c>
      <c r="D100" s="19" t="s">
        <v>8</v>
      </c>
      <c r="E100" s="17">
        <f>SUMIF(atleti!$D$217:$D$226,$C100,atleti!F$217:F$226)</f>
        <v>1</v>
      </c>
      <c r="F100" s="17">
        <f>SUMIF(atleti!$D$217:$D$226,$C100,atleti!H$217:H$226)</f>
        <v>0</v>
      </c>
      <c r="G100" s="17">
        <f>SUMIF(atleti!$D$217:$D$226,$C100,atleti!J$217:J$226)</f>
        <v>0</v>
      </c>
      <c r="H100" s="17">
        <f>SUMIF(atleti!$D$217:$D$226,$C100,atleti!K$217:K$226)</f>
        <v>0</v>
      </c>
      <c r="I100" s="17">
        <f>SUMIF(atleti!$D$217:$D$226,$C100,atleti!M$217:M$226)</f>
        <v>0</v>
      </c>
      <c r="J100" s="17">
        <f>SUMIF(atleti!$D$217:$D$226,$C100,atleti!P$217:P$226)</f>
        <v>0</v>
      </c>
      <c r="K100" s="17">
        <f>SUMIF(atleti!$D$217:$D$226,$C100,atleti!Q$217:Q$226)</f>
        <v>0</v>
      </c>
      <c r="L100" s="19">
        <f t="shared" si="5"/>
        <v>1</v>
      </c>
    </row>
    <row r="101" spans="1:12" ht="12.75">
      <c r="A101" s="55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7"/>
    </row>
    <row r="102" spans="1:12" ht="18">
      <c r="A102" s="58" t="s">
        <v>49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60"/>
    </row>
    <row r="103" spans="1:12" ht="12.75" customHeight="1">
      <c r="A103" s="5"/>
      <c r="B103" s="6" t="s">
        <v>15</v>
      </c>
      <c r="C103" s="7" t="s">
        <v>58</v>
      </c>
      <c r="D103" s="7" t="s">
        <v>0</v>
      </c>
      <c r="E103" s="8">
        <v>1</v>
      </c>
      <c r="F103" s="7">
        <v>2</v>
      </c>
      <c r="G103" s="7">
        <v>3</v>
      </c>
      <c r="H103" s="7">
        <v>4</v>
      </c>
      <c r="I103" s="7">
        <v>5</v>
      </c>
      <c r="J103" s="7">
        <v>6</v>
      </c>
      <c r="K103" s="7" t="s">
        <v>12</v>
      </c>
      <c r="L103" s="9" t="s">
        <v>13</v>
      </c>
    </row>
    <row r="104" spans="1:12" ht="12.75">
      <c r="A104" s="19">
        <v>1</v>
      </c>
      <c r="B104" s="38" t="s">
        <v>36</v>
      </c>
      <c r="C104" s="39">
        <v>955</v>
      </c>
      <c r="D104" s="19" t="s">
        <v>8</v>
      </c>
      <c r="E104" s="17">
        <f>SUMIF(atleti!$D$230:$D$239,$C104,atleti!F$230:F$239)</f>
        <v>39</v>
      </c>
      <c r="F104" s="17">
        <f>SUMIF(atleti!$D$230:$D$239,$C104,atleti!H$230:H$239)</f>
        <v>0</v>
      </c>
      <c r="G104" s="17">
        <f>SUMIF(atleti!$D$230:$D$239,$C104,atleti!J$230:J$239)</f>
        <v>0</v>
      </c>
      <c r="H104" s="17">
        <f>SUMIF(atleti!$D$230:$D$239,$C104,atleti!K$230:K$239)</f>
        <v>0</v>
      </c>
      <c r="I104" s="17">
        <f>SUMIF(atleti!$D$230:$D$239,$C104,atleti!M$230:M$239)</f>
        <v>0</v>
      </c>
      <c r="J104" s="17">
        <f>SUMIF(atleti!$D$230:$D$239,$C104,atleti!P$230:P$239)</f>
        <v>0</v>
      </c>
      <c r="K104" s="17">
        <f>SUMIF(atleti!$D$230:$D$239,$C104,atleti!Q$230:Q$239)</f>
        <v>9</v>
      </c>
      <c r="L104" s="45">
        <f aca="true" t="shared" si="6" ref="L104:L109">+E104+F104+G104+H104+I104+J104+K104</f>
        <v>48</v>
      </c>
    </row>
    <row r="105" spans="1:12" ht="12.75">
      <c r="A105" s="19">
        <v>2</v>
      </c>
      <c r="B105" s="38" t="s">
        <v>29</v>
      </c>
      <c r="C105" s="39">
        <v>749</v>
      </c>
      <c r="D105" s="19" t="s">
        <v>10</v>
      </c>
      <c r="E105" s="17">
        <f>SUMIF(atleti!$D$230:$D$239,$C105,atleti!F$230:F$239)</f>
        <v>36</v>
      </c>
      <c r="F105" s="17">
        <f>SUMIF(atleti!$D$230:$D$239,$C105,atleti!H$230:H$239)</f>
        <v>0</v>
      </c>
      <c r="G105" s="17">
        <f>SUMIF(atleti!$D$230:$D$239,$C105,atleti!J$230:J$239)</f>
        <v>0</v>
      </c>
      <c r="H105" s="17">
        <f>SUMIF(atleti!$D$230:$D$239,$C105,atleti!K$230:K$239)</f>
        <v>0</v>
      </c>
      <c r="I105" s="17">
        <f>SUMIF(atleti!$D$230:$D$239,$C105,atleti!M$230:M$239)</f>
        <v>0</v>
      </c>
      <c r="J105" s="17">
        <f>SUMIF(atleti!$D$230:$D$239,$C105,atleti!P$230:P$239)</f>
        <v>0</v>
      </c>
      <c r="K105" s="17">
        <f>SUMIF(atleti!$D$230:$D$239,$C105,atleti!Q$230:Q$239)</f>
        <v>0</v>
      </c>
      <c r="L105" s="19">
        <f t="shared" si="6"/>
        <v>36</v>
      </c>
    </row>
    <row r="106" spans="1:12" ht="12.75">
      <c r="A106" s="19">
        <v>3</v>
      </c>
      <c r="B106" s="40" t="s">
        <v>122</v>
      </c>
      <c r="C106" s="19">
        <v>2695</v>
      </c>
      <c r="D106" s="19" t="s">
        <v>10</v>
      </c>
      <c r="E106" s="17">
        <f>SUMIF(atleti!$D$230:$D$239,$C106,atleti!F$230:F$239)</f>
        <v>20</v>
      </c>
      <c r="F106" s="17">
        <f>SUMIF(atleti!$D$230:$D$239,$C106,atleti!H$230:H$239)</f>
        <v>0</v>
      </c>
      <c r="G106" s="17">
        <f>SUMIF(atleti!$D$230:$D$239,$C106,atleti!J$230:J$239)</f>
        <v>0</v>
      </c>
      <c r="H106" s="17">
        <f>SUMIF(atleti!$D$230:$D$239,$C106,atleti!K$230:K$239)</f>
        <v>0</v>
      </c>
      <c r="I106" s="17">
        <f>SUMIF(atleti!$D$230:$D$239,$C106,atleti!M$230:M$239)</f>
        <v>0</v>
      </c>
      <c r="J106" s="17">
        <f>SUMIF(atleti!$D$230:$D$239,$C106,atleti!P$230:P$239)</f>
        <v>0</v>
      </c>
      <c r="K106" s="17">
        <f>SUMIF(atleti!$D$230:$D$239,$C106,atleti!Q$230:Q$239)</f>
        <v>3</v>
      </c>
      <c r="L106" s="19">
        <f t="shared" si="6"/>
        <v>23</v>
      </c>
    </row>
    <row r="107" spans="1:12" ht="12.75">
      <c r="A107" s="19">
        <v>4</v>
      </c>
      <c r="B107" s="38" t="s">
        <v>113</v>
      </c>
      <c r="C107" s="39">
        <v>328</v>
      </c>
      <c r="D107" s="19" t="s">
        <v>8</v>
      </c>
      <c r="E107" s="17">
        <f>SUMIF(atleti!$D$230:$D$239,$C107,atleti!F$230:F$239)</f>
        <v>12</v>
      </c>
      <c r="F107" s="17">
        <f>SUMIF(atleti!$D$230:$D$239,$C107,atleti!H$230:H$239)</f>
        <v>0</v>
      </c>
      <c r="G107" s="17">
        <f>SUMIF(atleti!$D$230:$D$239,$C107,atleti!J$230:J$239)</f>
        <v>0</v>
      </c>
      <c r="H107" s="17">
        <f>SUMIF(atleti!$D$230:$D$239,$C107,atleti!K$230:K$239)</f>
        <v>0</v>
      </c>
      <c r="I107" s="17">
        <f>SUMIF(atleti!$D$230:$D$239,$C107,atleti!M$230:M$239)</f>
        <v>0</v>
      </c>
      <c r="J107" s="17">
        <f>SUMIF(atleti!$D$230:$D$239,$C107,atleti!P$230:P$239)</f>
        <v>0</v>
      </c>
      <c r="K107" s="17">
        <f>SUMIF(atleti!$D$230:$D$239,$C107,atleti!Q$230:Q$239)</f>
        <v>3</v>
      </c>
      <c r="L107" s="19">
        <f t="shared" si="6"/>
        <v>15</v>
      </c>
    </row>
    <row r="108" spans="1:12" ht="12.75">
      <c r="A108" s="19">
        <v>5</v>
      </c>
      <c r="B108" s="38" t="s">
        <v>30</v>
      </c>
      <c r="C108" s="39">
        <v>550</v>
      </c>
      <c r="D108" s="19" t="s">
        <v>9</v>
      </c>
      <c r="E108" s="17">
        <f>SUMIF(atleti!$D$230:$D$239,$C108,atleti!F$230:F$239)</f>
        <v>12</v>
      </c>
      <c r="F108" s="17">
        <f>SUMIF(atleti!$D$230:$D$239,$C108,atleti!H$230:H$239)</f>
        <v>0</v>
      </c>
      <c r="G108" s="17">
        <f>SUMIF(atleti!$D$230:$D$239,$C108,atleti!J$230:J$239)</f>
        <v>0</v>
      </c>
      <c r="H108" s="17">
        <f>SUMIF(atleti!$D$230:$D$239,$C108,atleti!K$230:K$239)</f>
        <v>0</v>
      </c>
      <c r="I108" s="17">
        <f>SUMIF(atleti!$D$230:$D$239,$C108,atleti!M$230:M$239)</f>
        <v>0</v>
      </c>
      <c r="J108" s="17">
        <f>SUMIF(atleti!$D$230:$D$239,$C108,atleti!P$230:P$239)</f>
        <v>0</v>
      </c>
      <c r="K108" s="17">
        <f>SUMIF(atleti!$D$230:$D$239,$C108,atleti!Q$230:Q$239)</f>
        <v>3</v>
      </c>
      <c r="L108" s="19">
        <f t="shared" si="6"/>
        <v>15</v>
      </c>
    </row>
    <row r="109" spans="1:12" ht="12.75">
      <c r="A109" s="19">
        <v>6</v>
      </c>
      <c r="B109" s="40" t="s">
        <v>44</v>
      </c>
      <c r="C109" s="19">
        <v>3193</v>
      </c>
      <c r="D109" s="19" t="s">
        <v>9</v>
      </c>
      <c r="E109" s="17">
        <f>SUMIF(atleti!$D$230:$D$239,$C109,atleti!F$230:F$239)</f>
        <v>2</v>
      </c>
      <c r="F109" s="17">
        <f>SUMIF(atleti!$D$230:$D$239,$C109,atleti!H$230:H$239)</f>
        <v>0</v>
      </c>
      <c r="G109" s="17">
        <f>SUMIF(atleti!$D$230:$D$239,$C109,atleti!J$230:J$239)</f>
        <v>0</v>
      </c>
      <c r="H109" s="17">
        <f>SUMIF(atleti!$D$230:$D$239,$C109,atleti!K$230:K$239)</f>
        <v>0</v>
      </c>
      <c r="I109" s="17">
        <f>SUMIF(atleti!$D$230:$D$239,$C109,atleti!M$230:M$239)</f>
        <v>0</v>
      </c>
      <c r="J109" s="17">
        <f>SUMIF(atleti!$D$230:$D$239,$C109,atleti!P$230:P$239)</f>
        <v>0</v>
      </c>
      <c r="K109" s="17">
        <f>SUMIF(atleti!$D$230:$D$239,$C109,atleti!Q$230:Q$239)</f>
        <v>0</v>
      </c>
      <c r="L109" s="19">
        <f t="shared" si="6"/>
        <v>2</v>
      </c>
    </row>
    <row r="110" spans="1:12" ht="12.75">
      <c r="A110" s="5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7"/>
    </row>
    <row r="111" spans="1:12" ht="18">
      <c r="A111" s="58" t="s">
        <v>152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60"/>
    </row>
    <row r="112" spans="1:12" ht="12.75" customHeight="1">
      <c r="A112" s="5"/>
      <c r="B112" s="6" t="s">
        <v>15</v>
      </c>
      <c r="C112" s="7" t="s">
        <v>58</v>
      </c>
      <c r="D112" s="7" t="s">
        <v>0</v>
      </c>
      <c r="E112" s="8">
        <v>1</v>
      </c>
      <c r="F112" s="7">
        <v>2</v>
      </c>
      <c r="G112" s="7">
        <v>3</v>
      </c>
      <c r="H112" s="7">
        <v>4</v>
      </c>
      <c r="I112" s="7">
        <v>5</v>
      </c>
      <c r="J112" s="7">
        <v>6</v>
      </c>
      <c r="K112" s="7" t="s">
        <v>12</v>
      </c>
      <c r="L112" s="54" t="s">
        <v>13</v>
      </c>
    </row>
    <row r="113" spans="1:12" ht="12.75">
      <c r="A113" s="19">
        <v>1</v>
      </c>
      <c r="B113" s="38" t="s">
        <v>29</v>
      </c>
      <c r="C113" s="39">
        <v>749</v>
      </c>
      <c r="D113" s="19" t="s">
        <v>10</v>
      </c>
      <c r="E113" s="17">
        <f>SUMIF(atleti!$D$243:$D$246,$C113,atleti!F$243:F$246)</f>
        <v>48</v>
      </c>
      <c r="F113" s="17">
        <f>SUMIF(atleti!$D$243:$D$246,$C113,atleti!H$243:H$246)</f>
        <v>0</v>
      </c>
      <c r="G113" s="17">
        <f>SUMIF(atleti!$D$243:$D$246,$C113,atleti!J$243:J$246)</f>
        <v>0</v>
      </c>
      <c r="H113" s="17">
        <f>SUMIF(atleti!$D$243:$D$246,$C113,atleti!K$243:K$246)</f>
        <v>0</v>
      </c>
      <c r="I113" s="17">
        <f>SUMIF(atleti!$D$243:$D$246,$C113,atleti!M$243:M$246)</f>
        <v>0</v>
      </c>
      <c r="J113" s="17">
        <f>SUMIF(atleti!$D$243:$D$246,$C113,atleti!P$243:P$246)</f>
        <v>0</v>
      </c>
      <c r="K113" s="17">
        <f>SUMIF(atleti!$D$243:$D$246,$C113,atleti!Q$243:Q$246)</f>
        <v>0</v>
      </c>
      <c r="L113" s="45">
        <f>+E113+F113+G113+H113+I113+J113+K113</f>
        <v>48</v>
      </c>
    </row>
    <row r="114" spans="1:12" ht="12.75">
      <c r="A114" s="19">
        <v>2</v>
      </c>
      <c r="B114" s="40" t="s">
        <v>44</v>
      </c>
      <c r="C114" s="19">
        <v>3193</v>
      </c>
      <c r="D114" s="19" t="s">
        <v>9</v>
      </c>
      <c r="E114" s="17">
        <f>SUMIF(atleti!$D$243:$D$246,$C114,atleti!F$243:F$246)</f>
        <v>20</v>
      </c>
      <c r="F114" s="17">
        <f>SUMIF(atleti!$D$243:$D$246,$C114,atleti!H$243:H$246)</f>
        <v>0</v>
      </c>
      <c r="G114" s="17">
        <f>SUMIF(atleti!$D$243:$D$246,$C114,atleti!J$243:J$246)</f>
        <v>0</v>
      </c>
      <c r="H114" s="17">
        <f>SUMIF(atleti!$D$243:$D$246,$C114,atleti!K$243:K$246)</f>
        <v>0</v>
      </c>
      <c r="I114" s="17">
        <f>SUMIF(atleti!$D$243:$D$246,$C114,atleti!M$243:M$246)</f>
        <v>0</v>
      </c>
      <c r="J114" s="17">
        <f>SUMIF(atleti!$D$243:$D$246,$C114,atleti!P$243:P$246)</f>
        <v>0</v>
      </c>
      <c r="K114" s="17">
        <f>SUMIF(atleti!$D$243:$D$246,$C114,atleti!Q$243:Q$246)</f>
        <v>0</v>
      </c>
      <c r="L114" s="53">
        <f>+E114+F114+G114+H114+I114+J114+K114</f>
        <v>20</v>
      </c>
    </row>
    <row r="115" spans="1:12" ht="12.75">
      <c r="A115" s="55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70"/>
    </row>
    <row r="116" spans="1:12" ht="18">
      <c r="A116" s="58" t="s">
        <v>26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60"/>
    </row>
    <row r="117" spans="1:12" ht="12.75" customHeight="1">
      <c r="A117" s="5"/>
      <c r="B117" s="6" t="s">
        <v>15</v>
      </c>
      <c r="C117" s="7" t="s">
        <v>58</v>
      </c>
      <c r="D117" s="7" t="s">
        <v>0</v>
      </c>
      <c r="E117" s="8">
        <v>1</v>
      </c>
      <c r="F117" s="7">
        <v>2</v>
      </c>
      <c r="G117" s="7">
        <v>3</v>
      </c>
      <c r="H117" s="7">
        <v>4</v>
      </c>
      <c r="I117" s="7">
        <v>5</v>
      </c>
      <c r="J117" s="7">
        <v>6</v>
      </c>
      <c r="K117" s="7" t="s">
        <v>12</v>
      </c>
      <c r="L117" s="9" t="s">
        <v>13</v>
      </c>
    </row>
    <row r="118" spans="1:12" ht="12.75">
      <c r="A118" s="19">
        <v>1</v>
      </c>
      <c r="B118" s="38" t="s">
        <v>30</v>
      </c>
      <c r="C118" s="39">
        <v>550</v>
      </c>
      <c r="D118" s="19" t="s">
        <v>9</v>
      </c>
      <c r="E118" s="17">
        <f aca="true" t="shared" si="7" ref="E118:K118">SUMIF($C$3:$C$114,"550",E$3:E$114)</f>
        <v>377</v>
      </c>
      <c r="F118" s="17">
        <f t="shared" si="7"/>
        <v>0</v>
      </c>
      <c r="G118" s="17">
        <f t="shared" si="7"/>
        <v>0</v>
      </c>
      <c r="H118" s="17">
        <f t="shared" si="7"/>
        <v>0</v>
      </c>
      <c r="I118" s="17">
        <f t="shared" si="7"/>
        <v>0</v>
      </c>
      <c r="J118" s="17">
        <f t="shared" si="7"/>
        <v>0</v>
      </c>
      <c r="K118" s="17">
        <f t="shared" si="7"/>
        <v>39</v>
      </c>
      <c r="L118" s="45">
        <f aca="true" t="shared" si="8" ref="L118:L138">+E118+F118+G118+H118+I118+J118+K118</f>
        <v>416</v>
      </c>
    </row>
    <row r="119" spans="1:13" ht="12.75">
      <c r="A119" s="19">
        <v>2</v>
      </c>
      <c r="B119" s="38" t="s">
        <v>29</v>
      </c>
      <c r="C119" s="39">
        <v>749</v>
      </c>
      <c r="D119" s="19" t="s">
        <v>10</v>
      </c>
      <c r="E119" s="17">
        <f aca="true" t="shared" si="9" ref="E119:K119">SUMIF($C$3:$C$114,"749",E$3:E$114)</f>
        <v>322</v>
      </c>
      <c r="F119" s="17">
        <f t="shared" si="9"/>
        <v>0</v>
      </c>
      <c r="G119" s="17">
        <f t="shared" si="9"/>
        <v>0</v>
      </c>
      <c r="H119" s="17">
        <f t="shared" si="9"/>
        <v>0</v>
      </c>
      <c r="I119" s="17">
        <f t="shared" si="9"/>
        <v>0</v>
      </c>
      <c r="J119" s="17">
        <f t="shared" si="9"/>
        <v>0</v>
      </c>
      <c r="K119" s="17">
        <f t="shared" si="9"/>
        <v>24</v>
      </c>
      <c r="L119" s="19">
        <f t="shared" si="8"/>
        <v>346</v>
      </c>
      <c r="M119" s="3"/>
    </row>
    <row r="120" spans="1:13" s="3" customFormat="1" ht="12.75">
      <c r="A120" s="19">
        <v>3</v>
      </c>
      <c r="B120" s="38" t="s">
        <v>36</v>
      </c>
      <c r="C120" s="39">
        <v>955</v>
      </c>
      <c r="D120" s="19" t="s">
        <v>8</v>
      </c>
      <c r="E120" s="17">
        <f aca="true" t="shared" si="10" ref="E120:K120">SUMIF($C$3:$C$114,"955",E$3:E$114)</f>
        <v>150</v>
      </c>
      <c r="F120" s="17">
        <f t="shared" si="10"/>
        <v>0</v>
      </c>
      <c r="G120" s="17">
        <f t="shared" si="10"/>
        <v>0</v>
      </c>
      <c r="H120" s="17">
        <f t="shared" si="10"/>
        <v>0</v>
      </c>
      <c r="I120" s="17">
        <f t="shared" si="10"/>
        <v>0</v>
      </c>
      <c r="J120" s="17">
        <f t="shared" si="10"/>
        <v>0</v>
      </c>
      <c r="K120" s="17">
        <f t="shared" si="10"/>
        <v>27</v>
      </c>
      <c r="L120" s="19">
        <f t="shared" si="8"/>
        <v>177</v>
      </c>
      <c r="M120" s="1"/>
    </row>
    <row r="121" spans="1:13" ht="12.75">
      <c r="A121" s="19">
        <v>4</v>
      </c>
      <c r="B121" s="40" t="s">
        <v>44</v>
      </c>
      <c r="C121" s="19">
        <v>3193</v>
      </c>
      <c r="D121" s="19" t="s">
        <v>9</v>
      </c>
      <c r="E121" s="17">
        <f aca="true" t="shared" si="11" ref="E121:K121">SUMIF($C$3:$C$114,"3193",E$3:E$114)</f>
        <v>148</v>
      </c>
      <c r="F121" s="17">
        <f t="shared" si="11"/>
        <v>0</v>
      </c>
      <c r="G121" s="17">
        <f t="shared" si="11"/>
        <v>0</v>
      </c>
      <c r="H121" s="17">
        <f t="shared" si="11"/>
        <v>0</v>
      </c>
      <c r="I121" s="17">
        <f t="shared" si="11"/>
        <v>0</v>
      </c>
      <c r="J121" s="17">
        <f t="shared" si="11"/>
        <v>0</v>
      </c>
      <c r="K121" s="17">
        <f t="shared" si="11"/>
        <v>6</v>
      </c>
      <c r="L121" s="19">
        <f t="shared" si="8"/>
        <v>154</v>
      </c>
      <c r="M121" s="3"/>
    </row>
    <row r="122" spans="1:12" s="3" customFormat="1" ht="12.75">
      <c r="A122" s="19">
        <v>5</v>
      </c>
      <c r="B122" s="38" t="s">
        <v>74</v>
      </c>
      <c r="C122" s="43">
        <v>437</v>
      </c>
      <c r="D122" s="19" t="s">
        <v>8</v>
      </c>
      <c r="E122" s="17">
        <f aca="true" t="shared" si="12" ref="E122:K122">SUMIF($C$3:$C$114,"437",E$3:E$114)</f>
        <v>104</v>
      </c>
      <c r="F122" s="17">
        <f t="shared" si="12"/>
        <v>0</v>
      </c>
      <c r="G122" s="17">
        <f t="shared" si="12"/>
        <v>0</v>
      </c>
      <c r="H122" s="17">
        <f t="shared" si="12"/>
        <v>0</v>
      </c>
      <c r="I122" s="17">
        <f t="shared" si="12"/>
        <v>0</v>
      </c>
      <c r="J122" s="17">
        <f t="shared" si="12"/>
        <v>0</v>
      </c>
      <c r="K122" s="17">
        <f t="shared" si="12"/>
        <v>24</v>
      </c>
      <c r="L122" s="19">
        <f t="shared" si="8"/>
        <v>128</v>
      </c>
    </row>
    <row r="123" spans="1:12" s="3" customFormat="1" ht="12.75">
      <c r="A123" s="19">
        <v>6</v>
      </c>
      <c r="B123" s="40" t="s">
        <v>122</v>
      </c>
      <c r="C123" s="19">
        <v>2695</v>
      </c>
      <c r="D123" s="19" t="s">
        <v>10</v>
      </c>
      <c r="E123" s="17">
        <f aca="true" t="shared" si="13" ref="E123:K123">SUMIF($C$3:$C$114,"2695",E$3:E$114)</f>
        <v>114</v>
      </c>
      <c r="F123" s="17">
        <f t="shared" si="13"/>
        <v>0</v>
      </c>
      <c r="G123" s="17">
        <f t="shared" si="13"/>
        <v>0</v>
      </c>
      <c r="H123" s="17">
        <f t="shared" si="13"/>
        <v>0</v>
      </c>
      <c r="I123" s="17">
        <f t="shared" si="13"/>
        <v>0</v>
      </c>
      <c r="J123" s="17">
        <f t="shared" si="13"/>
        <v>0</v>
      </c>
      <c r="K123" s="17">
        <f t="shared" si="13"/>
        <v>6</v>
      </c>
      <c r="L123" s="19">
        <f t="shared" si="8"/>
        <v>120</v>
      </c>
    </row>
    <row r="124" spans="1:13" s="3" customFormat="1" ht="12.75">
      <c r="A124" s="19">
        <v>7</v>
      </c>
      <c r="B124" s="38" t="s">
        <v>37</v>
      </c>
      <c r="C124" s="43">
        <v>101</v>
      </c>
      <c r="D124" s="19" t="s">
        <v>7</v>
      </c>
      <c r="E124" s="17">
        <f aca="true" t="shared" si="14" ref="E124:K124">SUMIF($C$3:$C$114,"101",E$3:E$114)</f>
        <v>76</v>
      </c>
      <c r="F124" s="17">
        <f t="shared" si="14"/>
        <v>0</v>
      </c>
      <c r="G124" s="17">
        <f t="shared" si="14"/>
        <v>0</v>
      </c>
      <c r="H124" s="17">
        <f t="shared" si="14"/>
        <v>0</v>
      </c>
      <c r="I124" s="17">
        <f t="shared" si="14"/>
        <v>0</v>
      </c>
      <c r="J124" s="17">
        <f t="shared" si="14"/>
        <v>0</v>
      </c>
      <c r="K124" s="17">
        <f t="shared" si="14"/>
        <v>6</v>
      </c>
      <c r="L124" s="19">
        <f t="shared" si="8"/>
        <v>82</v>
      </c>
      <c r="M124" s="1"/>
    </row>
    <row r="125" spans="1:12" s="3" customFormat="1" ht="12.75">
      <c r="A125" s="19">
        <v>8</v>
      </c>
      <c r="B125" s="38" t="s">
        <v>38</v>
      </c>
      <c r="C125" s="39">
        <v>3051</v>
      </c>
      <c r="D125" s="19" t="s">
        <v>8</v>
      </c>
      <c r="E125" s="17">
        <f aca="true" t="shared" si="15" ref="E125:K125">SUMIF($C$3:$C$114,"3051",E$3:E$114)</f>
        <v>56</v>
      </c>
      <c r="F125" s="17">
        <f t="shared" si="15"/>
        <v>0</v>
      </c>
      <c r="G125" s="17">
        <f t="shared" si="15"/>
        <v>0</v>
      </c>
      <c r="H125" s="17">
        <f t="shared" si="15"/>
        <v>0</v>
      </c>
      <c r="I125" s="17">
        <f t="shared" si="15"/>
        <v>0</v>
      </c>
      <c r="J125" s="17">
        <f t="shared" si="15"/>
        <v>0</v>
      </c>
      <c r="K125" s="17">
        <f t="shared" si="15"/>
        <v>9</v>
      </c>
      <c r="L125" s="19">
        <f t="shared" si="8"/>
        <v>65</v>
      </c>
    </row>
    <row r="126" spans="1:13" ht="12.75">
      <c r="A126" s="19">
        <v>9</v>
      </c>
      <c r="B126" s="38" t="s">
        <v>151</v>
      </c>
      <c r="C126" s="39">
        <v>815</v>
      </c>
      <c r="D126" s="19" t="s">
        <v>39</v>
      </c>
      <c r="E126" s="17">
        <f>SUMIF($C$3:$C$114,"815",E$3:E$114)</f>
        <v>61</v>
      </c>
      <c r="F126" s="17">
        <f aca="true" t="shared" si="16" ref="F126:K126">SUMIF($C$3:$C$114,"2823",F$3:F$114)</f>
        <v>0</v>
      </c>
      <c r="G126" s="17">
        <f t="shared" si="16"/>
        <v>0</v>
      </c>
      <c r="H126" s="17">
        <f t="shared" si="16"/>
        <v>0</v>
      </c>
      <c r="I126" s="17">
        <f t="shared" si="16"/>
        <v>0</v>
      </c>
      <c r="J126" s="17">
        <f t="shared" si="16"/>
        <v>0</v>
      </c>
      <c r="K126" s="17">
        <f t="shared" si="16"/>
        <v>0</v>
      </c>
      <c r="L126" s="19">
        <f t="shared" si="8"/>
        <v>61</v>
      </c>
      <c r="M126" s="3"/>
    </row>
    <row r="127" spans="1:12" s="3" customFormat="1" ht="12.75">
      <c r="A127" s="19">
        <v>10</v>
      </c>
      <c r="B127" s="38" t="s">
        <v>97</v>
      </c>
      <c r="C127" s="39">
        <v>1402</v>
      </c>
      <c r="D127" s="19" t="s">
        <v>48</v>
      </c>
      <c r="E127" s="17">
        <f aca="true" t="shared" si="17" ref="E127:K127">SUMIF($C$3:$C$114,"1402",E$3:E$114)</f>
        <v>40</v>
      </c>
      <c r="F127" s="17">
        <f t="shared" si="17"/>
        <v>0</v>
      </c>
      <c r="G127" s="17">
        <f t="shared" si="17"/>
        <v>0</v>
      </c>
      <c r="H127" s="17">
        <f t="shared" si="17"/>
        <v>0</v>
      </c>
      <c r="I127" s="17">
        <f t="shared" si="17"/>
        <v>0</v>
      </c>
      <c r="J127" s="17">
        <f t="shared" si="17"/>
        <v>0</v>
      </c>
      <c r="K127" s="17">
        <f t="shared" si="17"/>
        <v>0</v>
      </c>
      <c r="L127" s="19">
        <f t="shared" si="8"/>
        <v>40</v>
      </c>
    </row>
    <row r="128" spans="1:12" s="3" customFormat="1" ht="12.75">
      <c r="A128" s="19">
        <v>11</v>
      </c>
      <c r="B128" s="40" t="s">
        <v>179</v>
      </c>
      <c r="C128" s="19">
        <v>737</v>
      </c>
      <c r="D128" s="19" t="s">
        <v>8</v>
      </c>
      <c r="E128" s="17">
        <f aca="true" t="shared" si="18" ref="E128:K128">SUMIF($C$3:$C$114,"737",E$3:E$114)</f>
        <v>32</v>
      </c>
      <c r="F128" s="17">
        <f t="shared" si="18"/>
        <v>0</v>
      </c>
      <c r="G128" s="17">
        <f t="shared" si="18"/>
        <v>0</v>
      </c>
      <c r="H128" s="17">
        <f t="shared" si="18"/>
        <v>0</v>
      </c>
      <c r="I128" s="17">
        <f t="shared" si="18"/>
        <v>0</v>
      </c>
      <c r="J128" s="17">
        <f t="shared" si="18"/>
        <v>0</v>
      </c>
      <c r="K128" s="17">
        <f t="shared" si="18"/>
        <v>3</v>
      </c>
      <c r="L128" s="19">
        <f t="shared" si="8"/>
        <v>35</v>
      </c>
    </row>
    <row r="129" spans="1:12" s="3" customFormat="1" ht="12.75">
      <c r="A129" s="19">
        <v>12</v>
      </c>
      <c r="B129" s="40" t="s">
        <v>185</v>
      </c>
      <c r="C129" s="19">
        <v>634</v>
      </c>
      <c r="D129" s="19" t="s">
        <v>47</v>
      </c>
      <c r="E129" s="17">
        <f aca="true" t="shared" si="19" ref="E129:K129">SUMIF($C$3:$C$114,"634",E$3:E$114)</f>
        <v>24</v>
      </c>
      <c r="F129" s="17">
        <f t="shared" si="19"/>
        <v>0</v>
      </c>
      <c r="G129" s="17">
        <f t="shared" si="19"/>
        <v>0</v>
      </c>
      <c r="H129" s="17">
        <f t="shared" si="19"/>
        <v>0</v>
      </c>
      <c r="I129" s="17">
        <f t="shared" si="19"/>
        <v>0</v>
      </c>
      <c r="J129" s="17">
        <f t="shared" si="19"/>
        <v>0</v>
      </c>
      <c r="K129" s="17">
        <f t="shared" si="19"/>
        <v>0</v>
      </c>
      <c r="L129" s="19">
        <f t="shared" si="8"/>
        <v>24</v>
      </c>
    </row>
    <row r="130" spans="1:12" s="3" customFormat="1" ht="12.75">
      <c r="A130" s="19">
        <v>13</v>
      </c>
      <c r="B130" s="38" t="s">
        <v>113</v>
      </c>
      <c r="C130" s="39">
        <v>328</v>
      </c>
      <c r="D130" s="19" t="s">
        <v>8</v>
      </c>
      <c r="E130" s="17">
        <f aca="true" t="shared" si="20" ref="E130:K130">SUMIF($C$3:$C$114,"328",E$3:E$114)</f>
        <v>20</v>
      </c>
      <c r="F130" s="17">
        <f t="shared" si="20"/>
        <v>0</v>
      </c>
      <c r="G130" s="17">
        <f t="shared" si="20"/>
        <v>0</v>
      </c>
      <c r="H130" s="17">
        <f t="shared" si="20"/>
        <v>0</v>
      </c>
      <c r="I130" s="17">
        <f t="shared" si="20"/>
        <v>0</v>
      </c>
      <c r="J130" s="17">
        <f t="shared" si="20"/>
        <v>0</v>
      </c>
      <c r="K130" s="17">
        <f t="shared" si="20"/>
        <v>3</v>
      </c>
      <c r="L130" s="19">
        <f t="shared" si="8"/>
        <v>23</v>
      </c>
    </row>
    <row r="131" spans="1:12" s="3" customFormat="1" ht="12.75">
      <c r="A131" s="19">
        <v>14</v>
      </c>
      <c r="B131" s="38" t="s">
        <v>163</v>
      </c>
      <c r="C131" s="38">
        <v>3324</v>
      </c>
      <c r="D131" s="19" t="s">
        <v>8</v>
      </c>
      <c r="E131" s="17">
        <f aca="true" t="shared" si="21" ref="E131:K131">SUMIF($C$3:$C$114,"3324",E$3:E$114)</f>
        <v>21</v>
      </c>
      <c r="F131" s="17">
        <f t="shared" si="21"/>
        <v>0</v>
      </c>
      <c r="G131" s="17">
        <f t="shared" si="21"/>
        <v>0</v>
      </c>
      <c r="H131" s="17">
        <f t="shared" si="21"/>
        <v>0</v>
      </c>
      <c r="I131" s="17">
        <f t="shared" si="21"/>
        <v>0</v>
      </c>
      <c r="J131" s="17">
        <f t="shared" si="21"/>
        <v>0</v>
      </c>
      <c r="K131" s="17">
        <f t="shared" si="21"/>
        <v>0</v>
      </c>
      <c r="L131" s="19">
        <f t="shared" si="8"/>
        <v>21</v>
      </c>
    </row>
    <row r="132" spans="1:12" s="3" customFormat="1" ht="12.75">
      <c r="A132" s="19">
        <v>15</v>
      </c>
      <c r="B132" s="38" t="s">
        <v>128</v>
      </c>
      <c r="C132" s="43">
        <v>2104</v>
      </c>
      <c r="D132" s="19" t="s">
        <v>8</v>
      </c>
      <c r="E132" s="17">
        <f aca="true" t="shared" si="22" ref="E132:K132">SUMIF($C$3:$C$114,"2104",E$3:E$114)</f>
        <v>20</v>
      </c>
      <c r="F132" s="17">
        <f t="shared" si="22"/>
        <v>0</v>
      </c>
      <c r="G132" s="17">
        <f t="shared" si="22"/>
        <v>0</v>
      </c>
      <c r="H132" s="17">
        <f t="shared" si="22"/>
        <v>0</v>
      </c>
      <c r="I132" s="17">
        <f t="shared" si="22"/>
        <v>0</v>
      </c>
      <c r="J132" s="17">
        <f t="shared" si="22"/>
        <v>0</v>
      </c>
      <c r="K132" s="17">
        <f t="shared" si="22"/>
        <v>0</v>
      </c>
      <c r="L132" s="19">
        <f t="shared" si="8"/>
        <v>20</v>
      </c>
    </row>
    <row r="133" spans="1:12" s="3" customFormat="1" ht="12.75">
      <c r="A133" s="19">
        <v>16</v>
      </c>
      <c r="B133" s="40" t="s">
        <v>46</v>
      </c>
      <c r="C133" s="19">
        <v>3088</v>
      </c>
      <c r="D133" s="19" t="s">
        <v>7</v>
      </c>
      <c r="E133" s="17">
        <f aca="true" t="shared" si="23" ref="E133:K133">SUMIF($C$3:$C$114,"3088",E$3:E$114)</f>
        <v>20</v>
      </c>
      <c r="F133" s="17">
        <f t="shared" si="23"/>
        <v>0</v>
      </c>
      <c r="G133" s="17">
        <f t="shared" si="23"/>
        <v>0</v>
      </c>
      <c r="H133" s="17">
        <f t="shared" si="23"/>
        <v>0</v>
      </c>
      <c r="I133" s="17">
        <f t="shared" si="23"/>
        <v>0</v>
      </c>
      <c r="J133" s="17">
        <f t="shared" si="23"/>
        <v>0</v>
      </c>
      <c r="K133" s="17">
        <f t="shared" si="23"/>
        <v>0</v>
      </c>
      <c r="L133" s="19">
        <f t="shared" si="8"/>
        <v>20</v>
      </c>
    </row>
    <row r="134" spans="1:13" s="3" customFormat="1" ht="12.75">
      <c r="A134" s="19">
        <v>17</v>
      </c>
      <c r="B134" s="38" t="s">
        <v>32</v>
      </c>
      <c r="C134" s="39">
        <v>376</v>
      </c>
      <c r="D134" s="19" t="s">
        <v>7</v>
      </c>
      <c r="E134" s="17">
        <f aca="true" t="shared" si="24" ref="E134:K134">SUMIF($C$3:$C$114,"376",E$3:E$114)</f>
        <v>18</v>
      </c>
      <c r="F134" s="17">
        <f t="shared" si="24"/>
        <v>0</v>
      </c>
      <c r="G134" s="17">
        <f t="shared" si="24"/>
        <v>0</v>
      </c>
      <c r="H134" s="17">
        <f t="shared" si="24"/>
        <v>0</v>
      </c>
      <c r="I134" s="17">
        <f t="shared" si="24"/>
        <v>0</v>
      </c>
      <c r="J134" s="17">
        <f t="shared" si="24"/>
        <v>0</v>
      </c>
      <c r="K134" s="17">
        <f t="shared" si="24"/>
        <v>0</v>
      </c>
      <c r="L134" s="19">
        <f t="shared" si="8"/>
        <v>18</v>
      </c>
      <c r="M134" s="1"/>
    </row>
    <row r="135" spans="1:12" s="3" customFormat="1" ht="12.75">
      <c r="A135" s="19">
        <v>18</v>
      </c>
      <c r="B135" s="40" t="s">
        <v>117</v>
      </c>
      <c r="C135" s="19">
        <v>3054</v>
      </c>
      <c r="D135" s="19" t="s">
        <v>8</v>
      </c>
      <c r="E135" s="17">
        <f aca="true" t="shared" si="25" ref="E135:K135">SUMIF($C$3:$C$114,"3054",E$3:E$114)</f>
        <v>17</v>
      </c>
      <c r="F135" s="17">
        <f t="shared" si="25"/>
        <v>0</v>
      </c>
      <c r="G135" s="17">
        <f t="shared" si="25"/>
        <v>0</v>
      </c>
      <c r="H135" s="17">
        <f t="shared" si="25"/>
        <v>0</v>
      </c>
      <c r="I135" s="17">
        <f t="shared" si="25"/>
        <v>0</v>
      </c>
      <c r="J135" s="17">
        <f t="shared" si="25"/>
        <v>0</v>
      </c>
      <c r="K135" s="17">
        <f t="shared" si="25"/>
        <v>0</v>
      </c>
      <c r="L135" s="19">
        <f t="shared" si="8"/>
        <v>17</v>
      </c>
    </row>
    <row r="136" spans="1:12" s="3" customFormat="1" ht="12.75">
      <c r="A136" s="19">
        <v>19</v>
      </c>
      <c r="B136" s="38" t="s">
        <v>33</v>
      </c>
      <c r="C136" s="39">
        <v>665</v>
      </c>
      <c r="D136" s="19" t="s">
        <v>9</v>
      </c>
      <c r="E136" s="17">
        <f aca="true" t="shared" si="26" ref="E136:K136">SUMIF($C$3:$C$114,"665",E$3:E$114)</f>
        <v>17</v>
      </c>
      <c r="F136" s="17">
        <f t="shared" si="26"/>
        <v>0</v>
      </c>
      <c r="G136" s="17">
        <f t="shared" si="26"/>
        <v>0</v>
      </c>
      <c r="H136" s="17">
        <f t="shared" si="26"/>
        <v>0</v>
      </c>
      <c r="I136" s="17">
        <f t="shared" si="26"/>
        <v>0</v>
      </c>
      <c r="J136" s="17">
        <f t="shared" si="26"/>
        <v>0</v>
      </c>
      <c r="K136" s="17">
        <f t="shared" si="26"/>
        <v>0</v>
      </c>
      <c r="L136" s="19">
        <f t="shared" si="8"/>
        <v>17</v>
      </c>
    </row>
    <row r="137" spans="1:12" s="3" customFormat="1" ht="12.75">
      <c r="A137" s="19">
        <v>20</v>
      </c>
      <c r="B137" s="38" t="s">
        <v>103</v>
      </c>
      <c r="C137" s="39">
        <v>2938</v>
      </c>
      <c r="D137" s="19" t="s">
        <v>81</v>
      </c>
      <c r="E137" s="17">
        <f aca="true" t="shared" si="27" ref="E137:K137">SUMIF($C$3:$C$114,"2938",E$3:E$114)</f>
        <v>12</v>
      </c>
      <c r="F137" s="17">
        <f t="shared" si="27"/>
        <v>0</v>
      </c>
      <c r="G137" s="17">
        <f t="shared" si="27"/>
        <v>0</v>
      </c>
      <c r="H137" s="17">
        <f t="shared" si="27"/>
        <v>0</v>
      </c>
      <c r="I137" s="17">
        <f t="shared" si="27"/>
        <v>0</v>
      </c>
      <c r="J137" s="17">
        <f t="shared" si="27"/>
        <v>0</v>
      </c>
      <c r="K137" s="17">
        <f t="shared" si="27"/>
        <v>0</v>
      </c>
      <c r="L137" s="19">
        <f t="shared" si="8"/>
        <v>12</v>
      </c>
    </row>
    <row r="138" spans="1:12" s="3" customFormat="1" ht="12.75">
      <c r="A138" s="19">
        <v>21</v>
      </c>
      <c r="B138" s="40" t="s">
        <v>195</v>
      </c>
      <c r="C138" s="19">
        <v>2379</v>
      </c>
      <c r="D138" s="19" t="s">
        <v>45</v>
      </c>
      <c r="E138" s="17">
        <f aca="true" t="shared" si="28" ref="E138:K138">SUMIF($C$3:$C$114,"2379",E$3:E$114)</f>
        <v>11</v>
      </c>
      <c r="F138" s="17">
        <f t="shared" si="28"/>
        <v>0</v>
      </c>
      <c r="G138" s="17">
        <f t="shared" si="28"/>
        <v>0</v>
      </c>
      <c r="H138" s="17">
        <f t="shared" si="28"/>
        <v>0</v>
      </c>
      <c r="I138" s="17">
        <f t="shared" si="28"/>
        <v>0</v>
      </c>
      <c r="J138" s="17">
        <f t="shared" si="28"/>
        <v>0</v>
      </c>
      <c r="K138" s="17">
        <f t="shared" si="28"/>
        <v>0</v>
      </c>
      <c r="L138" s="19">
        <f t="shared" si="8"/>
        <v>11</v>
      </c>
    </row>
    <row r="139" spans="1:12" ht="12.75">
      <c r="A139" s="55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7"/>
    </row>
    <row r="140" spans="1:12" ht="18">
      <c r="A140" s="58" t="s">
        <v>27</v>
      </c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60"/>
    </row>
    <row r="141" spans="1:12" ht="12.75" customHeight="1">
      <c r="A141" s="5"/>
      <c r="B141" s="6" t="s">
        <v>15</v>
      </c>
      <c r="C141" s="7"/>
      <c r="D141" s="7" t="s">
        <v>0</v>
      </c>
      <c r="E141" s="8">
        <v>1</v>
      </c>
      <c r="F141" s="7">
        <v>2</v>
      </c>
      <c r="G141" s="7">
        <v>3</v>
      </c>
      <c r="H141" s="7">
        <v>4</v>
      </c>
      <c r="I141" s="7">
        <v>5</v>
      </c>
      <c r="J141" s="7">
        <v>6</v>
      </c>
      <c r="K141" s="7" t="s">
        <v>12</v>
      </c>
      <c r="L141" s="9" t="s">
        <v>13</v>
      </c>
    </row>
    <row r="142" spans="1:12" s="3" customFormat="1" ht="12.75">
      <c r="A142" s="19">
        <v>1</v>
      </c>
      <c r="B142" s="38" t="s">
        <v>1</v>
      </c>
      <c r="C142" s="39"/>
      <c r="D142" s="19" t="s">
        <v>9</v>
      </c>
      <c r="E142" s="17">
        <f aca="true" t="shared" si="29" ref="E142:K142">SUMIF($D$118:$D$138,"cn",E$118:E$138)</f>
        <v>542</v>
      </c>
      <c r="F142" s="17">
        <f t="shared" si="29"/>
        <v>0</v>
      </c>
      <c r="G142" s="17">
        <f t="shared" si="29"/>
        <v>0</v>
      </c>
      <c r="H142" s="17">
        <f t="shared" si="29"/>
        <v>0</v>
      </c>
      <c r="I142" s="17">
        <f t="shared" si="29"/>
        <v>0</v>
      </c>
      <c r="J142" s="17">
        <f t="shared" si="29"/>
        <v>0</v>
      </c>
      <c r="K142" s="17">
        <f t="shared" si="29"/>
        <v>45</v>
      </c>
      <c r="L142" s="45">
        <f aca="true" t="shared" si="30" ref="L142:L150">+E142+F142+G142+H142+I142+J142+K142</f>
        <v>587</v>
      </c>
    </row>
    <row r="143" spans="1:12" s="3" customFormat="1" ht="12.75">
      <c r="A143" s="19">
        <v>2</v>
      </c>
      <c r="B143" s="38" t="s">
        <v>4</v>
      </c>
      <c r="C143" s="39"/>
      <c r="D143" s="19" t="s">
        <v>8</v>
      </c>
      <c r="E143" s="17">
        <f aca="true" t="shared" si="31" ref="E143:K143">SUMIF($D$118:$D$138,"to",E$118:E$138)</f>
        <v>420</v>
      </c>
      <c r="F143" s="17">
        <f t="shared" si="31"/>
        <v>0</v>
      </c>
      <c r="G143" s="17">
        <f t="shared" si="31"/>
        <v>0</v>
      </c>
      <c r="H143" s="17">
        <f t="shared" si="31"/>
        <v>0</v>
      </c>
      <c r="I143" s="17">
        <f t="shared" si="31"/>
        <v>0</v>
      </c>
      <c r="J143" s="17">
        <f t="shared" si="31"/>
        <v>0</v>
      </c>
      <c r="K143" s="17">
        <f t="shared" si="31"/>
        <v>66</v>
      </c>
      <c r="L143" s="19">
        <f t="shared" si="30"/>
        <v>486</v>
      </c>
    </row>
    <row r="144" spans="1:12" s="3" customFormat="1" ht="12.75">
      <c r="A144" s="19">
        <v>3</v>
      </c>
      <c r="B144" s="38" t="s">
        <v>3</v>
      </c>
      <c r="C144" s="39"/>
      <c r="D144" s="19" t="s">
        <v>10</v>
      </c>
      <c r="E144" s="17">
        <f aca="true" t="shared" si="32" ref="E144:K144">SUMIF($D$118:$D$138,"bi",E$118:E$138)</f>
        <v>436</v>
      </c>
      <c r="F144" s="17">
        <f t="shared" si="32"/>
        <v>0</v>
      </c>
      <c r="G144" s="17">
        <f t="shared" si="32"/>
        <v>0</v>
      </c>
      <c r="H144" s="17">
        <f t="shared" si="32"/>
        <v>0</v>
      </c>
      <c r="I144" s="17">
        <f t="shared" si="32"/>
        <v>0</v>
      </c>
      <c r="J144" s="17">
        <f t="shared" si="32"/>
        <v>0</v>
      </c>
      <c r="K144" s="17">
        <f t="shared" si="32"/>
        <v>30</v>
      </c>
      <c r="L144" s="19">
        <f t="shared" si="30"/>
        <v>466</v>
      </c>
    </row>
    <row r="145" spans="1:12" s="3" customFormat="1" ht="12.75">
      <c r="A145" s="19">
        <v>4</v>
      </c>
      <c r="B145" s="38" t="s">
        <v>2</v>
      </c>
      <c r="C145" s="39"/>
      <c r="D145" s="19" t="s">
        <v>7</v>
      </c>
      <c r="E145" s="17">
        <f aca="true" t="shared" si="33" ref="E145:K145">SUMIF($D$118:$D$138,"no",E$118:E$138)</f>
        <v>114</v>
      </c>
      <c r="F145" s="17">
        <f t="shared" si="33"/>
        <v>0</v>
      </c>
      <c r="G145" s="17">
        <f t="shared" si="33"/>
        <v>0</v>
      </c>
      <c r="H145" s="17">
        <f t="shared" si="33"/>
        <v>0</v>
      </c>
      <c r="I145" s="17">
        <f t="shared" si="33"/>
        <v>0</v>
      </c>
      <c r="J145" s="17">
        <f t="shared" si="33"/>
        <v>0</v>
      </c>
      <c r="K145" s="17">
        <f t="shared" si="33"/>
        <v>6</v>
      </c>
      <c r="L145" s="19">
        <f t="shared" si="30"/>
        <v>120</v>
      </c>
    </row>
    <row r="146" spans="1:12" s="3" customFormat="1" ht="12.75">
      <c r="A146" s="19">
        <v>5</v>
      </c>
      <c r="B146" s="41" t="s">
        <v>5</v>
      </c>
      <c r="C146" s="19"/>
      <c r="D146" s="19" t="s">
        <v>39</v>
      </c>
      <c r="E146" s="17">
        <f aca="true" t="shared" si="34" ref="E146:K146">SUMIF($D$118:$D$138,"at",E$118:E$138)</f>
        <v>61</v>
      </c>
      <c r="F146" s="17">
        <f t="shared" si="34"/>
        <v>0</v>
      </c>
      <c r="G146" s="17">
        <f t="shared" si="34"/>
        <v>0</v>
      </c>
      <c r="H146" s="17">
        <f t="shared" si="34"/>
        <v>0</v>
      </c>
      <c r="I146" s="17">
        <f t="shared" si="34"/>
        <v>0</v>
      </c>
      <c r="J146" s="17">
        <f t="shared" si="34"/>
        <v>0</v>
      </c>
      <c r="K146" s="17">
        <f t="shared" si="34"/>
        <v>0</v>
      </c>
      <c r="L146" s="19">
        <f t="shared" si="30"/>
        <v>61</v>
      </c>
    </row>
    <row r="147" spans="1:12" s="3" customFormat="1" ht="12.75">
      <c r="A147" s="19">
        <v>6</v>
      </c>
      <c r="B147" s="38" t="s">
        <v>11</v>
      </c>
      <c r="C147" s="39"/>
      <c r="D147" s="19" t="s">
        <v>48</v>
      </c>
      <c r="E147" s="17">
        <f aca="true" t="shared" si="35" ref="E147:K147">SUMIF($D$118:$D$138,"vc",E$118:E$138)</f>
        <v>40</v>
      </c>
      <c r="F147" s="17">
        <f t="shared" si="35"/>
        <v>0</v>
      </c>
      <c r="G147" s="17">
        <f t="shared" si="35"/>
        <v>0</v>
      </c>
      <c r="H147" s="17">
        <f t="shared" si="35"/>
        <v>0</v>
      </c>
      <c r="I147" s="17">
        <f t="shared" si="35"/>
        <v>0</v>
      </c>
      <c r="J147" s="17">
        <f t="shared" si="35"/>
        <v>0</v>
      </c>
      <c r="K147" s="17">
        <f t="shared" si="35"/>
        <v>0</v>
      </c>
      <c r="L147" s="19">
        <f t="shared" si="30"/>
        <v>40</v>
      </c>
    </row>
    <row r="148" spans="1:12" s="3" customFormat="1" ht="12.75">
      <c r="A148" s="19">
        <v>7</v>
      </c>
      <c r="B148" s="38" t="s">
        <v>6</v>
      </c>
      <c r="C148" s="39"/>
      <c r="D148" s="19" t="s">
        <v>47</v>
      </c>
      <c r="E148" s="17">
        <f aca="true" t="shared" si="36" ref="E148:K148">SUMIF($D$118:$D$138,"vb",E$118:E$138)</f>
        <v>24</v>
      </c>
      <c r="F148" s="17">
        <f t="shared" si="36"/>
        <v>0</v>
      </c>
      <c r="G148" s="17">
        <f t="shared" si="36"/>
        <v>0</v>
      </c>
      <c r="H148" s="17">
        <f t="shared" si="36"/>
        <v>0</v>
      </c>
      <c r="I148" s="17">
        <f t="shared" si="36"/>
        <v>0</v>
      </c>
      <c r="J148" s="17">
        <f t="shared" si="36"/>
        <v>0</v>
      </c>
      <c r="K148" s="17">
        <f t="shared" si="36"/>
        <v>0</v>
      </c>
      <c r="L148" s="19">
        <f t="shared" si="30"/>
        <v>24</v>
      </c>
    </row>
    <row r="149" spans="1:12" s="3" customFormat="1" ht="12.75">
      <c r="A149" s="19">
        <v>8</v>
      </c>
      <c r="B149" s="38" t="s">
        <v>82</v>
      </c>
      <c r="C149" s="39"/>
      <c r="D149" s="19" t="s">
        <v>81</v>
      </c>
      <c r="E149" s="17">
        <f aca="true" t="shared" si="37" ref="E149:K149">SUMIF($D$118:$D$138,"ao",E$118:E$138)</f>
        <v>12</v>
      </c>
      <c r="F149" s="17">
        <f t="shared" si="37"/>
        <v>0</v>
      </c>
      <c r="G149" s="17">
        <f t="shared" si="37"/>
        <v>0</v>
      </c>
      <c r="H149" s="17">
        <f t="shared" si="37"/>
        <v>0</v>
      </c>
      <c r="I149" s="17">
        <f t="shared" si="37"/>
        <v>0</v>
      </c>
      <c r="J149" s="17">
        <f t="shared" si="37"/>
        <v>0</v>
      </c>
      <c r="K149" s="17">
        <f t="shared" si="37"/>
        <v>0</v>
      </c>
      <c r="L149" s="19">
        <f t="shared" si="30"/>
        <v>12</v>
      </c>
    </row>
    <row r="150" spans="1:12" s="3" customFormat="1" ht="12.75">
      <c r="A150" s="19">
        <v>9</v>
      </c>
      <c r="B150" s="38" t="s">
        <v>28</v>
      </c>
      <c r="C150" s="39"/>
      <c r="D150" s="19" t="s">
        <v>45</v>
      </c>
      <c r="E150" s="17">
        <f aca="true" t="shared" si="38" ref="E150:K150">SUMIF($D$118:$D$138,"al",E$118:E$138)</f>
        <v>11</v>
      </c>
      <c r="F150" s="17">
        <f t="shared" si="38"/>
        <v>0</v>
      </c>
      <c r="G150" s="17">
        <f t="shared" si="38"/>
        <v>0</v>
      </c>
      <c r="H150" s="17">
        <f t="shared" si="38"/>
        <v>0</v>
      </c>
      <c r="I150" s="17">
        <f t="shared" si="38"/>
        <v>0</v>
      </c>
      <c r="J150" s="17">
        <f t="shared" si="38"/>
        <v>0</v>
      </c>
      <c r="K150" s="17">
        <f t="shared" si="38"/>
        <v>0</v>
      </c>
      <c r="L150" s="53">
        <f t="shared" si="30"/>
        <v>11</v>
      </c>
    </row>
    <row r="151" spans="1:12" ht="12.75">
      <c r="A151" s="55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7"/>
    </row>
  </sheetData>
  <sheetProtection/>
  <mergeCells count="26">
    <mergeCell ref="A139:L139"/>
    <mergeCell ref="A92:L92"/>
    <mergeCell ref="A42:L42"/>
    <mergeCell ref="A58:L58"/>
    <mergeCell ref="A2:L2"/>
    <mergeCell ref="A23:L23"/>
    <mergeCell ref="A41:L41"/>
    <mergeCell ref="A57:L57"/>
    <mergeCell ref="A111:L111"/>
    <mergeCell ref="A115:L115"/>
    <mergeCell ref="A140:L140"/>
    <mergeCell ref="A151:L151"/>
    <mergeCell ref="A1:L1"/>
    <mergeCell ref="A101:L101"/>
    <mergeCell ref="A116:L116"/>
    <mergeCell ref="A110:L110"/>
    <mergeCell ref="A3:L3"/>
    <mergeCell ref="A24:L24"/>
    <mergeCell ref="A68:L68"/>
    <mergeCell ref="A81:L81"/>
    <mergeCell ref="A82:L82"/>
    <mergeCell ref="A69:L69"/>
    <mergeCell ref="A74:L74"/>
    <mergeCell ref="A102:L102"/>
    <mergeCell ref="A75:L75"/>
    <mergeCell ref="A93:L93"/>
  </mergeCells>
  <printOptions gridLines="1"/>
  <pageMargins left="0.82" right="0.58" top="0.78" bottom="0.5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2016-11-22T09:16:11Z</cp:lastPrinted>
  <dcterms:created xsi:type="dcterms:W3CDTF">1996-11-05T10:16:36Z</dcterms:created>
  <dcterms:modified xsi:type="dcterms:W3CDTF">2016-11-23T22:00:35Z</dcterms:modified>
  <cp:category/>
  <cp:version/>
  <cp:contentType/>
  <cp:contentStatus/>
</cp:coreProperties>
</file>